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DieseArbeitsmappe"/>
  <mc:AlternateContent xmlns:mc="http://schemas.openxmlformats.org/markup-compatibility/2006">
    <mc:Choice Requires="x15">
      <x15ac:absPath xmlns:x15ac="http://schemas.microsoft.com/office/spreadsheetml/2010/11/ac" url="https://vetropack-my.sharepoint.com/personal/christian_eckel_vetropack_com/Documents/El/Privat/Laufen/"/>
    </mc:Choice>
  </mc:AlternateContent>
  <xr:revisionPtr revIDLastSave="155" documentId="8_{59E85714-A13B-45B1-A60E-C6C12AF71B2D}" xr6:coauthVersionLast="47" xr6:coauthVersionMax="47" xr10:uidLastSave="{46ACA87A-6DC1-468A-A698-87DA5D07A0F3}"/>
  <bookViews>
    <workbookView xWindow="-120" yWindow="-120" windowWidth="38640" windowHeight="21120" tabRatio="953" xr2:uid="{00000000-000D-0000-FFFF-FFFF00000000}"/>
  </bookViews>
  <sheets>
    <sheet name="Zwischenstand 2025-2026" sheetId="35" r:id="rId1"/>
    <sheet name="Endstand 2024-2025" sheetId="33" r:id="rId2"/>
    <sheet name="Endstand 2023-2024" sheetId="32" r:id="rId3"/>
    <sheet name="Endstand 2022-2023" sheetId="30" r:id="rId4"/>
    <sheet name="Endstand 2021-2022" sheetId="29" r:id="rId5"/>
    <sheet name="Corona 2020-2021" sheetId="28" r:id="rId6"/>
    <sheet name="Endstand 2019-2020" sheetId="27" r:id="rId7"/>
    <sheet name="Endstand 2018-2019" sheetId="26" r:id="rId8"/>
    <sheet name="Endstand 2017-2018" sheetId="25" r:id="rId9"/>
    <sheet name="Endstand 2016-2017" sheetId="24" r:id="rId10"/>
    <sheet name="Endstand 2015-2016" sheetId="23" r:id="rId11"/>
    <sheet name="Endstand 2014-2015" sheetId="22" r:id="rId12"/>
    <sheet name="Endstand 2013-2014" sheetId="21" r:id="rId13"/>
    <sheet name="Endstand 2012-2013" sheetId="20" r:id="rId14"/>
    <sheet name="Endstand 2011-2012" sheetId="19" r:id="rId15"/>
    <sheet name="Endstand 2010-2011" sheetId="18" r:id="rId16"/>
    <sheet name="Endstand 09-10" sheetId="1" r:id="rId17"/>
    <sheet name="Endstand 08-09" sheetId="12" r:id="rId18"/>
    <sheet name="Endstand 07-08" sheetId="13" r:id="rId19"/>
    <sheet name="Endstand 06-07" sheetId="14" r:id="rId20"/>
    <sheet name="Enstand 05-06" sheetId="15" r:id="rId21"/>
    <sheet name="Enstand 04-05" sheetId="16" r:id="rId22"/>
    <sheet name="Enstand 03-04" sheetId="17" r:id="rId23"/>
    <sheet name="Tabelle1" sheetId="34" r:id="rId24"/>
    <sheet name="Gesamtsieger" sheetId="31" r:id="rId25"/>
  </sheets>
  <definedNames>
    <definedName name="_xlnm._FilterDatabase" localSheetId="5" hidden="1">'Corona 2020-2021'!$A$7:$H$96</definedName>
    <definedName name="_xlnm._FilterDatabase" localSheetId="15" hidden="1">'Endstand 2010-2011'!$A$6:$H$87</definedName>
    <definedName name="_xlnm._FilterDatabase" localSheetId="14" hidden="1">'Endstand 2011-2012'!$A$7:$H$89</definedName>
    <definedName name="_xlnm._FilterDatabase" localSheetId="13" hidden="1">'Endstand 2012-2013'!$A$7:$H$87</definedName>
    <definedName name="_xlnm._FilterDatabase" localSheetId="12" hidden="1">'Endstand 2013-2014'!$A$7:$H$89</definedName>
    <definedName name="_xlnm._FilterDatabase" localSheetId="11" hidden="1">'Endstand 2014-2015'!$A$7:$H$90</definedName>
    <definedName name="_xlnm._FilterDatabase" localSheetId="10" hidden="1">'Endstand 2015-2016'!$A$7:$H$90</definedName>
    <definedName name="_xlnm._FilterDatabase" localSheetId="9" hidden="1">'Endstand 2016-2017'!$A$7:$H$84</definedName>
    <definedName name="_xlnm._FilterDatabase" localSheetId="8" hidden="1">'Endstand 2017-2018'!$A$7:$H$108</definedName>
    <definedName name="_xlnm._FilterDatabase" localSheetId="7" hidden="1">'Endstand 2018-2019'!$A$7:$H$100</definedName>
    <definedName name="_xlnm._FilterDatabase" localSheetId="6" hidden="1">'Endstand 2019-2020'!$A$7:$H$97</definedName>
    <definedName name="_xlnm._FilterDatabase" localSheetId="4" hidden="1">'Endstand 2021-2022'!$A$7:$H$97</definedName>
    <definedName name="_xlnm._FilterDatabase" localSheetId="3" hidden="1">'Endstand 2022-2023'!$A$8:$AC$194</definedName>
    <definedName name="_xlnm._FilterDatabase" localSheetId="2" hidden="1">'Endstand 2023-2024'!$A$9:$AD$232</definedName>
    <definedName name="_xlnm._FilterDatabase" localSheetId="1" hidden="1">'Endstand 2024-2025'!$A$9:$AD$246</definedName>
    <definedName name="_xlnm._FilterDatabase" localSheetId="0" hidden="1">'Zwischenstand 2025-2026'!$A$9:$AD$240</definedName>
    <definedName name="_xlnm.Print_Area" localSheetId="5">'Corona 2020-2021'!$A$8:$AD$174</definedName>
    <definedName name="_xlnm.Print_Area" localSheetId="16">'Endstand 09-10'!$A$1:$AL$50</definedName>
    <definedName name="_xlnm.Print_Area" localSheetId="15">'Endstand 2010-2011'!$A$1:$AD$143</definedName>
    <definedName name="_xlnm.Print_Area" localSheetId="14">'Endstand 2011-2012'!$A$1:$AD$160</definedName>
    <definedName name="_xlnm.Print_Area" localSheetId="13">'Endstand 2012-2013'!$A$1:$AD$165</definedName>
    <definedName name="_xlnm.Print_Area" localSheetId="12">'Endstand 2013-2014'!$A$1:$AD$176</definedName>
    <definedName name="_xlnm.Print_Area" localSheetId="11">'Endstand 2014-2015'!$A$1:$AD$206</definedName>
    <definedName name="_xlnm.Print_Area" localSheetId="10">'Endstand 2015-2016'!$A$1:$AC$225</definedName>
    <definedName name="_xlnm.Print_Area" localSheetId="9">'Endstand 2016-2017'!$A$1:$AC$147</definedName>
    <definedName name="_xlnm.Print_Area" localSheetId="8">'Endstand 2017-2018'!$A$1:$AC$164</definedName>
    <definedName name="_xlnm.Print_Area" localSheetId="7">'Endstand 2018-2019'!$A$8:$AD$164</definedName>
    <definedName name="_xlnm.Print_Area" localSheetId="6">'Endstand 2019-2020'!$A$8:$AD$174</definedName>
    <definedName name="_xlnm.Print_Area" localSheetId="4">'Endstand 2021-2022'!$A$1:$AB$190</definedName>
    <definedName name="_xlnm.Print_Area" localSheetId="3">'Endstand 2022-2023'!$A$1:$AC$220</definedName>
    <definedName name="_xlnm.Print_Area" localSheetId="2">'Endstand 2023-2024'!$A$1:$AD$259</definedName>
    <definedName name="_xlnm.Print_Area" localSheetId="1">'Endstand 2024-2025'!$A$1:$AD$273</definedName>
    <definedName name="_xlnm.Print_Area" localSheetId="24">Gesamtsieger!$A$1:$D$19</definedName>
    <definedName name="_xlnm.Print_Area" localSheetId="0">'Zwischenstand 2025-2026'!$A$1:$AD$267</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6" i="35" l="1"/>
  <c r="K265" i="35"/>
  <c r="K264" i="35"/>
  <c r="AE4" i="35"/>
  <c r="I266" i="35"/>
  <c r="I265" i="35"/>
  <c r="I264" i="35"/>
  <c r="H266" i="35"/>
  <c r="H265" i="35"/>
  <c r="H264" i="35"/>
  <c r="G266" i="35"/>
  <c r="G265" i="35"/>
  <c r="G264" i="35"/>
  <c r="AE179" i="35"/>
  <c r="AE178" i="35"/>
  <c r="AE177" i="35"/>
  <c r="F266" i="35"/>
  <c r="F265" i="35"/>
  <c r="F264" i="35"/>
  <c r="C262" i="35"/>
  <c r="AB266" i="35" l="1"/>
  <c r="AA266" i="35"/>
  <c r="Z266" i="35"/>
  <c r="Y266" i="35"/>
  <c r="X266" i="35"/>
  <c r="W266" i="35"/>
  <c r="V266" i="35"/>
  <c r="U266" i="35"/>
  <c r="T266" i="35"/>
  <c r="S266" i="35"/>
  <c r="R266" i="35"/>
  <c r="Q266" i="35"/>
  <c r="P266" i="35"/>
  <c r="O266" i="35"/>
  <c r="N266" i="35"/>
  <c r="M266" i="35"/>
  <c r="L266" i="35"/>
  <c r="J266" i="35"/>
  <c r="AD265" i="35"/>
  <c r="AC265" i="35"/>
  <c r="AB265" i="35"/>
  <c r="AA265" i="35"/>
  <c r="Z265" i="35"/>
  <c r="Y265" i="35"/>
  <c r="X265" i="35"/>
  <c r="W265" i="35"/>
  <c r="V265" i="35"/>
  <c r="U265" i="35"/>
  <c r="T265" i="35"/>
  <c r="S265" i="35"/>
  <c r="R265" i="35"/>
  <c r="Q265" i="35"/>
  <c r="P265" i="35"/>
  <c r="O265" i="35"/>
  <c r="N265" i="35"/>
  <c r="M265" i="35"/>
  <c r="L265" i="35"/>
  <c r="J265" i="35"/>
  <c r="AD264" i="35"/>
  <c r="AC264" i="35"/>
  <c r="AB264" i="35"/>
  <c r="AA264" i="35"/>
  <c r="Z264" i="35"/>
  <c r="Y264" i="35"/>
  <c r="X264" i="35"/>
  <c r="W264" i="35"/>
  <c r="V264" i="35"/>
  <c r="U264" i="35"/>
  <c r="T264" i="35"/>
  <c r="S264" i="35"/>
  <c r="R264" i="35"/>
  <c r="Q264" i="35"/>
  <c r="P264" i="35"/>
  <c r="O264" i="35"/>
  <c r="N264" i="35"/>
  <c r="M264" i="35"/>
  <c r="L264" i="35"/>
  <c r="J264" i="35"/>
  <c r="AD262" i="35"/>
  <c r="AC262" i="35"/>
  <c r="AB262" i="35"/>
  <c r="AA262" i="35"/>
  <c r="Z262" i="35"/>
  <c r="Y262" i="35"/>
  <c r="X262" i="35"/>
  <c r="W262" i="35"/>
  <c r="V262" i="35"/>
  <c r="U262" i="35"/>
  <c r="T262" i="35"/>
  <c r="S262" i="35"/>
  <c r="R262" i="35"/>
  <c r="Q262" i="35"/>
  <c r="P262" i="35"/>
  <c r="O262" i="35"/>
  <c r="N262" i="35"/>
  <c r="M262" i="35"/>
  <c r="L262" i="35"/>
  <c r="K262" i="35"/>
  <c r="J262" i="35"/>
  <c r="I262" i="35"/>
  <c r="H262" i="35"/>
  <c r="G262" i="35"/>
  <c r="F262" i="35"/>
  <c r="E262" i="35"/>
  <c r="AF261" i="35"/>
  <c r="AE261" i="35"/>
  <c r="AF260" i="35"/>
  <c r="AE260" i="35"/>
  <c r="AF259" i="35"/>
  <c r="AE259" i="35"/>
  <c r="AF258" i="35"/>
  <c r="AE258" i="35"/>
  <c r="AF257" i="35"/>
  <c r="AE257" i="35"/>
  <c r="AF256" i="35"/>
  <c r="AE256" i="35"/>
  <c r="AF255" i="35"/>
  <c r="AE255" i="35"/>
  <c r="AF254" i="35"/>
  <c r="AE254" i="35"/>
  <c r="AF253" i="35"/>
  <c r="AE253" i="35"/>
  <c r="AF252" i="35"/>
  <c r="AE252" i="35"/>
  <c r="AF251" i="35"/>
  <c r="AE251" i="35"/>
  <c r="AF250" i="35"/>
  <c r="AE250" i="35"/>
  <c r="AF249" i="35"/>
  <c r="AE249" i="35"/>
  <c r="AF248" i="35"/>
  <c r="AE248" i="35"/>
  <c r="AF247" i="35"/>
  <c r="AE247" i="35"/>
  <c r="AF246" i="35"/>
  <c r="AE246" i="35"/>
  <c r="AF245" i="35"/>
  <c r="AE245" i="35"/>
  <c r="AF244" i="35"/>
  <c r="AE244" i="35"/>
  <c r="AF243" i="35"/>
  <c r="AE243" i="35"/>
  <c r="AF242" i="35"/>
  <c r="AE242" i="35"/>
  <c r="AF241" i="35"/>
  <c r="AE241" i="35"/>
  <c r="AF240" i="35"/>
  <c r="AE240" i="35"/>
  <c r="AF239" i="35"/>
  <c r="AE239" i="35"/>
  <c r="AF238" i="35"/>
  <c r="AE238" i="35"/>
  <c r="AF237" i="35"/>
  <c r="AE237" i="35"/>
  <c r="AF236" i="35"/>
  <c r="AE236" i="35"/>
  <c r="AF235" i="35"/>
  <c r="AE235" i="35"/>
  <c r="AE234" i="35"/>
  <c r="AF233" i="35"/>
  <c r="AE233" i="35"/>
  <c r="AE232" i="35"/>
  <c r="AF231" i="35"/>
  <c r="AE231" i="35"/>
  <c r="AF230" i="35"/>
  <c r="AE230" i="35"/>
  <c r="AF229" i="35"/>
  <c r="AE229" i="35"/>
  <c r="AE228" i="35"/>
  <c r="AF227" i="35"/>
  <c r="AE227" i="35"/>
  <c r="AF226" i="35"/>
  <c r="AE226" i="35"/>
  <c r="AF225" i="35"/>
  <c r="AE225" i="35"/>
  <c r="AF222" i="35"/>
  <c r="AE222" i="35"/>
  <c r="AF221" i="35"/>
  <c r="AE221" i="35"/>
  <c r="AF220" i="35"/>
  <c r="AE220" i="35"/>
  <c r="AF219" i="35"/>
  <c r="AE219" i="35"/>
  <c r="AF218" i="35"/>
  <c r="AE218" i="35"/>
  <c r="AF217" i="35"/>
  <c r="AE217" i="35"/>
  <c r="AF216" i="35"/>
  <c r="AE216" i="35"/>
  <c r="AF215" i="35"/>
  <c r="AE215" i="35"/>
  <c r="AF214" i="35"/>
  <c r="AE214" i="35"/>
  <c r="AF213" i="35"/>
  <c r="AE213" i="35"/>
  <c r="AF212" i="35"/>
  <c r="AE212" i="35"/>
  <c r="AF211" i="35"/>
  <c r="AE211" i="35"/>
  <c r="AF210" i="35"/>
  <c r="AE210" i="35"/>
  <c r="AF209" i="35"/>
  <c r="AE209" i="35"/>
  <c r="AF208" i="35"/>
  <c r="AE208" i="35"/>
  <c r="AF207" i="35"/>
  <c r="AE207" i="35"/>
  <c r="AE206" i="35"/>
  <c r="AF205" i="35"/>
  <c r="AE205" i="35"/>
  <c r="AE204" i="35"/>
  <c r="AF203" i="35"/>
  <c r="AE203" i="35"/>
  <c r="AF202" i="35"/>
  <c r="AE202" i="35"/>
  <c r="AF198" i="35"/>
  <c r="AE198" i="35"/>
  <c r="AF197" i="35"/>
  <c r="AE197" i="35"/>
  <c r="AF196" i="35"/>
  <c r="AE196" i="35"/>
  <c r="AF195" i="35"/>
  <c r="AE195" i="35"/>
  <c r="AF194" i="35"/>
  <c r="AE194" i="35"/>
  <c r="AF193" i="35"/>
  <c r="AE193" i="35"/>
  <c r="AF192" i="35"/>
  <c r="AE192" i="35"/>
  <c r="AE191" i="35"/>
  <c r="AF190" i="35"/>
  <c r="AE190" i="35"/>
  <c r="AF189" i="35"/>
  <c r="AE189" i="35"/>
  <c r="AF188" i="35"/>
  <c r="AE188" i="35"/>
  <c r="AF187" i="35"/>
  <c r="AE187" i="35"/>
  <c r="AF186" i="35"/>
  <c r="AE186" i="35"/>
  <c r="AF185" i="35"/>
  <c r="AE185" i="35"/>
  <c r="AF184" i="35"/>
  <c r="AE184" i="35"/>
  <c r="AF183" i="35"/>
  <c r="AE183" i="35"/>
  <c r="AF182" i="35"/>
  <c r="AE182" i="35"/>
  <c r="AE181" i="35"/>
  <c r="AE180" i="35"/>
  <c r="AF176" i="35"/>
  <c r="AE176" i="35"/>
  <c r="AE175" i="35"/>
  <c r="AE174" i="35"/>
  <c r="AE173" i="35"/>
  <c r="AE172" i="35"/>
  <c r="AE171" i="35"/>
  <c r="AE170" i="35"/>
  <c r="AE169" i="35"/>
  <c r="AF168" i="35"/>
  <c r="AE168" i="35"/>
  <c r="AF167" i="35"/>
  <c r="AE167" i="35"/>
  <c r="AF166" i="35"/>
  <c r="AE166" i="35"/>
  <c r="AF165" i="35"/>
  <c r="AE165" i="35"/>
  <c r="AF164" i="35"/>
  <c r="AE164" i="35"/>
  <c r="AF163" i="35"/>
  <c r="AE163" i="35"/>
  <c r="AF162" i="35"/>
  <c r="AE162" i="35"/>
  <c r="AF161" i="35"/>
  <c r="AE161" i="35"/>
  <c r="AF160" i="35"/>
  <c r="AE160" i="35"/>
  <c r="AF159" i="35"/>
  <c r="AE159" i="35"/>
  <c r="AE158" i="35"/>
  <c r="AF157" i="35"/>
  <c r="AE157" i="35"/>
  <c r="AF156" i="35"/>
  <c r="AE156" i="35"/>
  <c r="AF155" i="35"/>
  <c r="AE155" i="35"/>
  <c r="AF154" i="35"/>
  <c r="AE154" i="35"/>
  <c r="AE153" i="35"/>
  <c r="AF152" i="35"/>
  <c r="AE152" i="35"/>
  <c r="AF151" i="35"/>
  <c r="AE151" i="35"/>
  <c r="AF150" i="35"/>
  <c r="AE150" i="35"/>
  <c r="AE149" i="35"/>
  <c r="AF148" i="35"/>
  <c r="AE148" i="35"/>
  <c r="AF147" i="35"/>
  <c r="AE147" i="35"/>
  <c r="AF146" i="35"/>
  <c r="AE146" i="35"/>
  <c r="AF145" i="35"/>
  <c r="AE145" i="35"/>
  <c r="AF144" i="35"/>
  <c r="AE144" i="35"/>
  <c r="AE143" i="35"/>
  <c r="AE142" i="35"/>
  <c r="AF141" i="35"/>
  <c r="AE141" i="35"/>
  <c r="AF140" i="35"/>
  <c r="AE140" i="35"/>
  <c r="AF139" i="35"/>
  <c r="AE139" i="35"/>
  <c r="AF138" i="35"/>
  <c r="AE138" i="35"/>
  <c r="AF137" i="35"/>
  <c r="AE137" i="35"/>
  <c r="AF136" i="35"/>
  <c r="AE136" i="35"/>
  <c r="AF135" i="35"/>
  <c r="AE135" i="35"/>
  <c r="AF134" i="35"/>
  <c r="AE134" i="35"/>
  <c r="AF133" i="35"/>
  <c r="AE133" i="35"/>
  <c r="AF132" i="35"/>
  <c r="AE132" i="35"/>
  <c r="AE131" i="35"/>
  <c r="AF130" i="35"/>
  <c r="AE130" i="35"/>
  <c r="AF129" i="35"/>
  <c r="AE129" i="35"/>
  <c r="AF128" i="35"/>
  <c r="AE128" i="35"/>
  <c r="AF127" i="35"/>
  <c r="AE127" i="35"/>
  <c r="AF126" i="35"/>
  <c r="AE126" i="35"/>
  <c r="AE125" i="35"/>
  <c r="AF124" i="35"/>
  <c r="AE124" i="35"/>
  <c r="AF123" i="35"/>
  <c r="AE123" i="35"/>
  <c r="AF122" i="35"/>
  <c r="AE122" i="35"/>
  <c r="AF121" i="35"/>
  <c r="AE121" i="35"/>
  <c r="AF120" i="35"/>
  <c r="AE120" i="35"/>
  <c r="AF119" i="35"/>
  <c r="AE119" i="35"/>
  <c r="AF118" i="35"/>
  <c r="AE118" i="35"/>
  <c r="AF117" i="35"/>
  <c r="AE117" i="35"/>
  <c r="AF116" i="35"/>
  <c r="AE116" i="35"/>
  <c r="AF115" i="35"/>
  <c r="AE115" i="35"/>
  <c r="AF114" i="35"/>
  <c r="AE114" i="35"/>
  <c r="AF113" i="35"/>
  <c r="AE113" i="35"/>
  <c r="AF112" i="35"/>
  <c r="AE112" i="35"/>
  <c r="AF111" i="35"/>
  <c r="AE111" i="35"/>
  <c r="AF110" i="35"/>
  <c r="AE110" i="35"/>
  <c r="AF109" i="35"/>
  <c r="AE109" i="35"/>
  <c r="AF108" i="35"/>
  <c r="AE108" i="35"/>
  <c r="AF107" i="35"/>
  <c r="AE107" i="35"/>
  <c r="AF106" i="35"/>
  <c r="AE106" i="35"/>
  <c r="AF105" i="35"/>
  <c r="AE105" i="35"/>
  <c r="AF104" i="35"/>
  <c r="AE104" i="35"/>
  <c r="AF103" i="35"/>
  <c r="AE103" i="35"/>
  <c r="AF102" i="35"/>
  <c r="AE102" i="35"/>
  <c r="AF101" i="35"/>
  <c r="AE101" i="35"/>
  <c r="AF100" i="35"/>
  <c r="AE100" i="35"/>
  <c r="AF99" i="35"/>
  <c r="AE99" i="35"/>
  <c r="AF98" i="35"/>
  <c r="AE98" i="35"/>
  <c r="AF97" i="35"/>
  <c r="AE97" i="35"/>
  <c r="AF96" i="35"/>
  <c r="AE96" i="35"/>
  <c r="AF95" i="35"/>
  <c r="AE95" i="35"/>
  <c r="AF94" i="35"/>
  <c r="AE94" i="35"/>
  <c r="AF93" i="35"/>
  <c r="AE93" i="35"/>
  <c r="AF92" i="35"/>
  <c r="AE92" i="35"/>
  <c r="AF91" i="35"/>
  <c r="AE91" i="35"/>
  <c r="AF90" i="35"/>
  <c r="AE90" i="35"/>
  <c r="AF89" i="35"/>
  <c r="AE89" i="35"/>
  <c r="AF88" i="35"/>
  <c r="AE88" i="35"/>
  <c r="AF87" i="35"/>
  <c r="AE87" i="35"/>
  <c r="AF86" i="35"/>
  <c r="AE86" i="35"/>
  <c r="AF85" i="35"/>
  <c r="AE85" i="35"/>
  <c r="AF84" i="35"/>
  <c r="AE84" i="35"/>
  <c r="AF83" i="35"/>
  <c r="AE83" i="35"/>
  <c r="AF82" i="35"/>
  <c r="AE82" i="35"/>
  <c r="AF81" i="35"/>
  <c r="AE81" i="35"/>
  <c r="AF80" i="35"/>
  <c r="AE80" i="35"/>
  <c r="AF79" i="35"/>
  <c r="AE79" i="35"/>
  <c r="AF78" i="35"/>
  <c r="AE78" i="35"/>
  <c r="AF77" i="35"/>
  <c r="AE77" i="35"/>
  <c r="AF76" i="35"/>
  <c r="AE76" i="35"/>
  <c r="AF75" i="35"/>
  <c r="AE75" i="35"/>
  <c r="AF74" i="35"/>
  <c r="AE74" i="35"/>
  <c r="AF73" i="35"/>
  <c r="AE73" i="35"/>
  <c r="AF72" i="35"/>
  <c r="AE72" i="35"/>
  <c r="AF71" i="35"/>
  <c r="AE71" i="35"/>
  <c r="AF70" i="35"/>
  <c r="AE70" i="35"/>
  <c r="AF69" i="35"/>
  <c r="AE69" i="35"/>
  <c r="AF68" i="35"/>
  <c r="AE68" i="35"/>
  <c r="AF67" i="35"/>
  <c r="AE67" i="35"/>
  <c r="AF66" i="35"/>
  <c r="AE66" i="35"/>
  <c r="AF65" i="35"/>
  <c r="AE65" i="35"/>
  <c r="AF64" i="35"/>
  <c r="AE64" i="35"/>
  <c r="AF63" i="35"/>
  <c r="AE63" i="35"/>
  <c r="AF62" i="35"/>
  <c r="AE62" i="35"/>
  <c r="AF61" i="35"/>
  <c r="AE61" i="35"/>
  <c r="AF60" i="35"/>
  <c r="AE60" i="35"/>
  <c r="AF59" i="35"/>
  <c r="AE59" i="35"/>
  <c r="AF58" i="35"/>
  <c r="AE58" i="35"/>
  <c r="AF57" i="35"/>
  <c r="AE57" i="35"/>
  <c r="AF56" i="35"/>
  <c r="AE56" i="35"/>
  <c r="AF55" i="35"/>
  <c r="AE55" i="35"/>
  <c r="AF54" i="35"/>
  <c r="AE54" i="35"/>
  <c r="AF53" i="35"/>
  <c r="AE53" i="35"/>
  <c r="AF52" i="35"/>
  <c r="AE52" i="35"/>
  <c r="AF51" i="35"/>
  <c r="AE51" i="35"/>
  <c r="AF50" i="35"/>
  <c r="AE50" i="35"/>
  <c r="AF49" i="35"/>
  <c r="AE49" i="35"/>
  <c r="AF48" i="35"/>
  <c r="AE48" i="35"/>
  <c r="AF47" i="35"/>
  <c r="AE47" i="35"/>
  <c r="AF46" i="35"/>
  <c r="AE46" i="35"/>
  <c r="AF45" i="35"/>
  <c r="AE45" i="35"/>
  <c r="AF44" i="35"/>
  <c r="AE44" i="35"/>
  <c r="AF43" i="35"/>
  <c r="AE43" i="35"/>
  <c r="AF42" i="35"/>
  <c r="AE42" i="35"/>
  <c r="AF41" i="35"/>
  <c r="AE41" i="35"/>
  <c r="AF40" i="35"/>
  <c r="AE40" i="35"/>
  <c r="AF39" i="35"/>
  <c r="AE39" i="35"/>
  <c r="AF38" i="35"/>
  <c r="AE38" i="35"/>
  <c r="AF37" i="35"/>
  <c r="AE37" i="35"/>
  <c r="AF36" i="35"/>
  <c r="AE36" i="35"/>
  <c r="AF35" i="35"/>
  <c r="AE35" i="35"/>
  <c r="AF34" i="35"/>
  <c r="AE34" i="35"/>
  <c r="AF33" i="35"/>
  <c r="AE33" i="35"/>
  <c r="AF32" i="35"/>
  <c r="AE32" i="35"/>
  <c r="AF31" i="35"/>
  <c r="AE31" i="35"/>
  <c r="AF30" i="35"/>
  <c r="AE30" i="35"/>
  <c r="AF29" i="35"/>
  <c r="AE29" i="35"/>
  <c r="AF28" i="35"/>
  <c r="AE28" i="35"/>
  <c r="AF27" i="35"/>
  <c r="AE27" i="35"/>
  <c r="AF26" i="35"/>
  <c r="AE26" i="35"/>
  <c r="AF25" i="35"/>
  <c r="AE25" i="35"/>
  <c r="AF24" i="35"/>
  <c r="AE24" i="35"/>
  <c r="AF23" i="35"/>
  <c r="AE23" i="35"/>
  <c r="AF22" i="35"/>
  <c r="AE22" i="35"/>
  <c r="AF21" i="35"/>
  <c r="AE21" i="35"/>
  <c r="AF20" i="35"/>
  <c r="AE20" i="35"/>
  <c r="AF19" i="35"/>
  <c r="AE19" i="35"/>
  <c r="AF18" i="35"/>
  <c r="AE18" i="35"/>
  <c r="AF17" i="35"/>
  <c r="AE17" i="35"/>
  <c r="AF16" i="35"/>
  <c r="AE16" i="35"/>
  <c r="AF15" i="35"/>
  <c r="AE15" i="35"/>
  <c r="AF14" i="35"/>
  <c r="AE14" i="35"/>
  <c r="AF13" i="35"/>
  <c r="AE13" i="35"/>
  <c r="AF12" i="35"/>
  <c r="AE12" i="35"/>
  <c r="AF11" i="35"/>
  <c r="AE11" i="35"/>
  <c r="AF10" i="35"/>
  <c r="AE10" i="35"/>
  <c r="AF9" i="35"/>
  <c r="AE9" i="35"/>
  <c r="AR4" i="35"/>
  <c r="AE258" i="33"/>
  <c r="AE257" i="33"/>
  <c r="AE256" i="33"/>
  <c r="AE255" i="33"/>
  <c r="AE254" i="33"/>
  <c r="AE253" i="33"/>
  <c r="AE252" i="33"/>
  <c r="AE251" i="33"/>
  <c r="AE250" i="33"/>
  <c r="AE249" i="33"/>
  <c r="AE248" i="33"/>
  <c r="AE247" i="33"/>
  <c r="AE246" i="33"/>
  <c r="AE245" i="33"/>
  <c r="AE244" i="33"/>
  <c r="AE243" i="33"/>
  <c r="AE242" i="33"/>
  <c r="AE241" i="33"/>
  <c r="AE240" i="33"/>
  <c r="AE239" i="33"/>
  <c r="AE238" i="33"/>
  <c r="AE237" i="33"/>
  <c r="AE236" i="33"/>
  <c r="AE235" i="33"/>
  <c r="AE234" i="33"/>
  <c r="AE233" i="33"/>
  <c r="AE232" i="33"/>
  <c r="AE231" i="33"/>
  <c r="AE230" i="33"/>
  <c r="AE229" i="33"/>
  <c r="AE228" i="33"/>
  <c r="AE227" i="33"/>
  <c r="AE226" i="33"/>
  <c r="AE225" i="33"/>
  <c r="AE224" i="33"/>
  <c r="AE223" i="33"/>
  <c r="AE222" i="33"/>
  <c r="AE221" i="33"/>
  <c r="AE220" i="33"/>
  <c r="AE219" i="33"/>
  <c r="AE218" i="33"/>
  <c r="AE217" i="33"/>
  <c r="AE216" i="33"/>
  <c r="AE215" i="33"/>
  <c r="AE214" i="33"/>
  <c r="AE213" i="33"/>
  <c r="AE212" i="33"/>
  <c r="AE211" i="33"/>
  <c r="AE210" i="33"/>
  <c r="AE209" i="33"/>
  <c r="AE208" i="33"/>
  <c r="AE207" i="33"/>
  <c r="AE206" i="33"/>
  <c r="AE205" i="33"/>
  <c r="AE204" i="33"/>
  <c r="AE203" i="33"/>
  <c r="AE202" i="33"/>
  <c r="AE201" i="33"/>
  <c r="AE200" i="33"/>
  <c r="AE199" i="33"/>
  <c r="AE198" i="33"/>
  <c r="AE197" i="33"/>
  <c r="AE196" i="33"/>
  <c r="AE195" i="33"/>
  <c r="AE194" i="33"/>
  <c r="AE193" i="33"/>
  <c r="AE192" i="33"/>
  <c r="AE191" i="33"/>
  <c r="AE190" i="33"/>
  <c r="AE189" i="33"/>
  <c r="AE188" i="33"/>
  <c r="AE187" i="33"/>
  <c r="AE186" i="33"/>
  <c r="AE185" i="33"/>
  <c r="AE184" i="33"/>
  <c r="AE183" i="33"/>
  <c r="AE182" i="33"/>
  <c r="AE181" i="33"/>
  <c r="AE180" i="33"/>
  <c r="AE179" i="33"/>
  <c r="AE178" i="33"/>
  <c r="AE177" i="33"/>
  <c r="AE176" i="33"/>
  <c r="AE175" i="33"/>
  <c r="AE174" i="33"/>
  <c r="AE173" i="33"/>
  <c r="AE172" i="33"/>
  <c r="AE171" i="33"/>
  <c r="AE170" i="33"/>
  <c r="AE169" i="33"/>
  <c r="AE168" i="33"/>
  <c r="AE167" i="33"/>
  <c r="AE166" i="33"/>
  <c r="AE165" i="33"/>
  <c r="AE164" i="33"/>
  <c r="AE163" i="33"/>
  <c r="AE162" i="33"/>
  <c r="AE161" i="33"/>
  <c r="AE160" i="33"/>
  <c r="AE159" i="33"/>
  <c r="AE158" i="33"/>
  <c r="AE157" i="33"/>
  <c r="AE156" i="33"/>
  <c r="AE155" i="33"/>
  <c r="AE154" i="33"/>
  <c r="AE153" i="33"/>
  <c r="AE152" i="33"/>
  <c r="AE151" i="33"/>
  <c r="AE150" i="33"/>
  <c r="AE149" i="33"/>
  <c r="AE148" i="33"/>
  <c r="AE147" i="33"/>
  <c r="AE146" i="33"/>
  <c r="AE145" i="33"/>
  <c r="AE144" i="33"/>
  <c r="AE143" i="33"/>
  <c r="AE142" i="33"/>
  <c r="AE141" i="33"/>
  <c r="AE140" i="33"/>
  <c r="AE139" i="33"/>
  <c r="AE138" i="33"/>
  <c r="AE137" i="33"/>
  <c r="AE136" i="33"/>
  <c r="AE135" i="33"/>
  <c r="AE134" i="33"/>
  <c r="AE133" i="33"/>
  <c r="AE132" i="33"/>
  <c r="AE131" i="33"/>
  <c r="AE130" i="33"/>
  <c r="AE129" i="33"/>
  <c r="AE128" i="33"/>
  <c r="AE127" i="33"/>
  <c r="AE126" i="33"/>
  <c r="AE125" i="33"/>
  <c r="AE124" i="33"/>
  <c r="AE123" i="33"/>
  <c r="AE122" i="33"/>
  <c r="AE121" i="33"/>
  <c r="AE120" i="33"/>
  <c r="AE119" i="33"/>
  <c r="AE118" i="33"/>
  <c r="AE117" i="33"/>
  <c r="AE116" i="33"/>
  <c r="AE115" i="33"/>
  <c r="AE114" i="33"/>
  <c r="AE113" i="33"/>
  <c r="AE112" i="33"/>
  <c r="AE111" i="33"/>
  <c r="AE110" i="33"/>
  <c r="AE109" i="33"/>
  <c r="AE108" i="33"/>
  <c r="AE107" i="33"/>
  <c r="AE106" i="33"/>
  <c r="AE105" i="33"/>
  <c r="AE104" i="33"/>
  <c r="AE103" i="33"/>
  <c r="AE102" i="33"/>
  <c r="AE101" i="33"/>
  <c r="AE100" i="33"/>
  <c r="AE99" i="33"/>
  <c r="AE98" i="33"/>
  <c r="AE97" i="33"/>
  <c r="AE96" i="33"/>
  <c r="AE95" i="33"/>
  <c r="AE94" i="33"/>
  <c r="AE93" i="33"/>
  <c r="AE92" i="33"/>
  <c r="AE91" i="33"/>
  <c r="AE90" i="33"/>
  <c r="AE89" i="33"/>
  <c r="AE88" i="33"/>
  <c r="AE87" i="33"/>
  <c r="AE86" i="33"/>
  <c r="AE85" i="33"/>
  <c r="AE84" i="33"/>
  <c r="AE83" i="33"/>
  <c r="AE82" i="33"/>
  <c r="AE81" i="33"/>
  <c r="AE80" i="33"/>
  <c r="AE79" i="33"/>
  <c r="AE78" i="33"/>
  <c r="AE77" i="33"/>
  <c r="AE76" i="33"/>
  <c r="AE75" i="33"/>
  <c r="AE74" i="33"/>
  <c r="AE73" i="33"/>
  <c r="AE72" i="33"/>
  <c r="AE71" i="33"/>
  <c r="AE70" i="33"/>
  <c r="AE69" i="33"/>
  <c r="AE68" i="33"/>
  <c r="AE67" i="33"/>
  <c r="AE66" i="33"/>
  <c r="AE65" i="33"/>
  <c r="AE64" i="33"/>
  <c r="AE63" i="33"/>
  <c r="AE62" i="33"/>
  <c r="AE61" i="33"/>
  <c r="AE60" i="33"/>
  <c r="AE59" i="33"/>
  <c r="AE58" i="33"/>
  <c r="AE57" i="33"/>
  <c r="AE56" i="33"/>
  <c r="AE55" i="33"/>
  <c r="AE54" i="33"/>
  <c r="AE53" i="33"/>
  <c r="AE52" i="33"/>
  <c r="AE51" i="33"/>
  <c r="AE50" i="33"/>
  <c r="AE49" i="33"/>
  <c r="AE48" i="33"/>
  <c r="AE47" i="33"/>
  <c r="AE46" i="33"/>
  <c r="AE45" i="33"/>
  <c r="AE44" i="33"/>
  <c r="AE43" i="33"/>
  <c r="AE42" i="33"/>
  <c r="AE41" i="33"/>
  <c r="AE40" i="33"/>
  <c r="AE39" i="33"/>
  <c r="AE38" i="33"/>
  <c r="AE37" i="33"/>
  <c r="AE36" i="33"/>
  <c r="AE35" i="33"/>
  <c r="AE34" i="33"/>
  <c r="AE33" i="33"/>
  <c r="AE32" i="33"/>
  <c r="AE31" i="33"/>
  <c r="AE30" i="33"/>
  <c r="AE29" i="33"/>
  <c r="AE28" i="33"/>
  <c r="AE27" i="33"/>
  <c r="AE26" i="33"/>
  <c r="AE25" i="33"/>
  <c r="AE24" i="33"/>
  <c r="AE23" i="33"/>
  <c r="AE22" i="33"/>
  <c r="AE21" i="33"/>
  <c r="AE20" i="33"/>
  <c r="AE19" i="33"/>
  <c r="AE18" i="33"/>
  <c r="AE17" i="33"/>
  <c r="AE16" i="33"/>
  <c r="AE15" i="33"/>
  <c r="AE14" i="33"/>
  <c r="AE13" i="33"/>
  <c r="AE12" i="33"/>
  <c r="AE11" i="33"/>
  <c r="AE10" i="33"/>
  <c r="AE9" i="33"/>
  <c r="AB272" i="33"/>
  <c r="AB271" i="33"/>
  <c r="AB270" i="33"/>
  <c r="AA272" i="33"/>
  <c r="AA271" i="33"/>
  <c r="AA270" i="33"/>
  <c r="Z272" i="33"/>
  <c r="Z271" i="33"/>
  <c r="Z270" i="33"/>
  <c r="X272" i="33"/>
  <c r="X271" i="33"/>
  <c r="X270" i="33"/>
  <c r="W271" i="33"/>
  <c r="W272" i="33"/>
  <c r="W270" i="33"/>
  <c r="V272" i="33"/>
  <c r="V271" i="33"/>
  <c r="V270" i="33"/>
  <c r="U272" i="33"/>
  <c r="U271" i="33"/>
  <c r="U270" i="33"/>
  <c r="T272" i="33"/>
  <c r="T271" i="33"/>
  <c r="T270" i="33"/>
  <c r="S272" i="33"/>
  <c r="S271" i="33"/>
  <c r="S270" i="33"/>
  <c r="R272" i="33"/>
  <c r="R271" i="33"/>
  <c r="R270" i="33"/>
  <c r="Q272" i="33"/>
  <c r="Q271" i="33"/>
  <c r="Q270" i="33"/>
  <c r="P272" i="33"/>
  <c r="P271" i="33"/>
  <c r="P270" i="33"/>
  <c r="O272" i="33"/>
  <c r="O271" i="33"/>
  <c r="O270" i="33"/>
  <c r="N272" i="33"/>
  <c r="N271" i="33"/>
  <c r="N270" i="33"/>
  <c r="M270" i="33"/>
  <c r="M272" i="33"/>
  <c r="M271" i="33"/>
  <c r="L272" i="33"/>
  <c r="L271" i="33"/>
  <c r="L270" i="33"/>
  <c r="K272" i="33"/>
  <c r="K271" i="33"/>
  <c r="K270" i="33"/>
  <c r="AE5" i="33"/>
  <c r="AR5" i="33" s="1"/>
  <c r="I272" i="33"/>
  <c r="I271" i="33"/>
  <c r="I270" i="33"/>
  <c r="H272" i="33"/>
  <c r="H271" i="33"/>
  <c r="H270" i="33"/>
  <c r="G272" i="33"/>
  <c r="G271" i="33"/>
  <c r="G270" i="33"/>
  <c r="G268" i="33"/>
  <c r="AF167" i="33"/>
  <c r="AF82" i="33"/>
  <c r="AF81" i="33"/>
  <c r="AF80" i="33"/>
  <c r="F270" i="33"/>
  <c r="F272" i="33"/>
  <c r="F271" i="33"/>
  <c r="Y272" i="33"/>
  <c r="J272" i="33"/>
  <c r="AD271" i="33"/>
  <c r="AC271" i="33"/>
  <c r="Y271" i="33"/>
  <c r="J271" i="33"/>
  <c r="AD270" i="33"/>
  <c r="AC270" i="33"/>
  <c r="Y270" i="33"/>
  <c r="J270" i="33"/>
  <c r="AD268" i="33"/>
  <c r="AC268" i="33"/>
  <c r="AB268" i="33"/>
  <c r="AA268" i="33"/>
  <c r="Z268" i="33"/>
  <c r="Y268" i="33"/>
  <c r="X268" i="33"/>
  <c r="W268" i="33"/>
  <c r="V268" i="33"/>
  <c r="U268" i="33"/>
  <c r="T268" i="33"/>
  <c r="S268" i="33"/>
  <c r="R268" i="33"/>
  <c r="Q268" i="33"/>
  <c r="P268" i="33"/>
  <c r="O268" i="33"/>
  <c r="N268" i="33"/>
  <c r="M268" i="33"/>
  <c r="L268" i="33"/>
  <c r="K268" i="33"/>
  <c r="J268" i="33"/>
  <c r="I268" i="33"/>
  <c r="H268" i="33"/>
  <c r="F268" i="33"/>
  <c r="E268" i="33"/>
  <c r="C268" i="33"/>
  <c r="AF267" i="33"/>
  <c r="AE267" i="33"/>
  <c r="AF266" i="33"/>
  <c r="AE266" i="33"/>
  <c r="AF265" i="33"/>
  <c r="AE265" i="33"/>
  <c r="AF264" i="33"/>
  <c r="AE264" i="33"/>
  <c r="AF263" i="33"/>
  <c r="AE263" i="33"/>
  <c r="AF262" i="33"/>
  <c r="AE262" i="33"/>
  <c r="AF261" i="33"/>
  <c r="AE261" i="33"/>
  <c r="AF260" i="33"/>
  <c r="AE260" i="33"/>
  <c r="AF259" i="33"/>
  <c r="AE259" i="33"/>
  <c r="AF258" i="33"/>
  <c r="AF257" i="33"/>
  <c r="AF256" i="33"/>
  <c r="AF255" i="33"/>
  <c r="AF254" i="33"/>
  <c r="AF253" i="33"/>
  <c r="AF252" i="33"/>
  <c r="AF251" i="33"/>
  <c r="AF250" i="33"/>
  <c r="AF249" i="33"/>
  <c r="AF248" i="33"/>
  <c r="AF247" i="33"/>
  <c r="AF246" i="33"/>
  <c r="AF245" i="33"/>
  <c r="AF244" i="33"/>
  <c r="AF243" i="33"/>
  <c r="AF242" i="33"/>
  <c r="AF241" i="33"/>
  <c r="AF239" i="33"/>
  <c r="AF237" i="33"/>
  <c r="AF236" i="33"/>
  <c r="AF235" i="33"/>
  <c r="AF233" i="33"/>
  <c r="AF232" i="33"/>
  <c r="AF231" i="33"/>
  <c r="AF230" i="33"/>
  <c r="AF229" i="33"/>
  <c r="AF228" i="33"/>
  <c r="AF227" i="33"/>
  <c r="AF226" i="33"/>
  <c r="AF225" i="33"/>
  <c r="AF224" i="33"/>
  <c r="AF223" i="33"/>
  <c r="AF222" i="33"/>
  <c r="AF221" i="33"/>
  <c r="AF220" i="33"/>
  <c r="AF219" i="33"/>
  <c r="AF218" i="33"/>
  <c r="AF217" i="33"/>
  <c r="AF216" i="33"/>
  <c r="AF215" i="33"/>
  <c r="AF213" i="33"/>
  <c r="AF211" i="33"/>
  <c r="AF210" i="33"/>
  <c r="AF209" i="33"/>
  <c r="AF208" i="33"/>
  <c r="AF207" i="33"/>
  <c r="AF206" i="33"/>
  <c r="AF205" i="33"/>
  <c r="AF204" i="33"/>
  <c r="AF203" i="33"/>
  <c r="AF201" i="33"/>
  <c r="AF200" i="33"/>
  <c r="AF199" i="33"/>
  <c r="AF198" i="33"/>
  <c r="AF197" i="33"/>
  <c r="AF196" i="33"/>
  <c r="AF195" i="33"/>
  <c r="AF194" i="33"/>
  <c r="AF193" i="33"/>
  <c r="AF190" i="33"/>
  <c r="AF182" i="33"/>
  <c r="AF181" i="33"/>
  <c r="AF180" i="33"/>
  <c r="AF179" i="33"/>
  <c r="AF178" i="33"/>
  <c r="AF177" i="33"/>
  <c r="AF176" i="33"/>
  <c r="AF175" i="33"/>
  <c r="AF174" i="33"/>
  <c r="AF173" i="33"/>
  <c r="AF171" i="33"/>
  <c r="AF170" i="33"/>
  <c r="AF169" i="33"/>
  <c r="AF168" i="33"/>
  <c r="AF165" i="33"/>
  <c r="AF164" i="33"/>
  <c r="AF163" i="33"/>
  <c r="AF161" i="33"/>
  <c r="AF160" i="33"/>
  <c r="AF159" i="33"/>
  <c r="AF158" i="33"/>
  <c r="AF157" i="33"/>
  <c r="AF154" i="33"/>
  <c r="AF152" i="33"/>
  <c r="AF151" i="33"/>
  <c r="AF145" i="33"/>
  <c r="AF144" i="33"/>
  <c r="AF143" i="33"/>
  <c r="AF142" i="33"/>
  <c r="AF141" i="33"/>
  <c r="AF140" i="33"/>
  <c r="AF139" i="33"/>
  <c r="AF138" i="33"/>
  <c r="AF137" i="33"/>
  <c r="AF136" i="33"/>
  <c r="AF135" i="33"/>
  <c r="AF134" i="33"/>
  <c r="AF133" i="33"/>
  <c r="AF131" i="33"/>
  <c r="AF130" i="33"/>
  <c r="AF129" i="33"/>
  <c r="AF128" i="33"/>
  <c r="AF127" i="33"/>
  <c r="AF125" i="33"/>
  <c r="AF124" i="33"/>
  <c r="AF123" i="33"/>
  <c r="AF122" i="33"/>
  <c r="AF121" i="33"/>
  <c r="AF120" i="33"/>
  <c r="AF119" i="33"/>
  <c r="AF118" i="33"/>
  <c r="AF117" i="33"/>
  <c r="AF116" i="33"/>
  <c r="AF115" i="33"/>
  <c r="AF114" i="33"/>
  <c r="AF113" i="33"/>
  <c r="AF112" i="33"/>
  <c r="AF111" i="33"/>
  <c r="AF110" i="33"/>
  <c r="AF109" i="33"/>
  <c r="AF108" i="33"/>
  <c r="AF107" i="33"/>
  <c r="AF106" i="33"/>
  <c r="AF105" i="33"/>
  <c r="AF104" i="33"/>
  <c r="AF103" i="33"/>
  <c r="AF102" i="33"/>
  <c r="AF101" i="33"/>
  <c r="AF100" i="33"/>
  <c r="AF99" i="33"/>
  <c r="AF98" i="33"/>
  <c r="AF97" i="33"/>
  <c r="AF96" i="33"/>
  <c r="AF95" i="33"/>
  <c r="AF94" i="33"/>
  <c r="AF93" i="33"/>
  <c r="AF92" i="33"/>
  <c r="AF91" i="33"/>
  <c r="AF90" i="33"/>
  <c r="AF89" i="33"/>
  <c r="AF88" i="33"/>
  <c r="AF87" i="33"/>
  <c r="AF86" i="33"/>
  <c r="AF85" i="33"/>
  <c r="AF84" i="33"/>
  <c r="AF83" i="33"/>
  <c r="AF79" i="33"/>
  <c r="AF78" i="33"/>
  <c r="AF77" i="33"/>
  <c r="AF76" i="33"/>
  <c r="AF75" i="33"/>
  <c r="AF74" i="33"/>
  <c r="AF73" i="33"/>
  <c r="AF72" i="33"/>
  <c r="AF71" i="33"/>
  <c r="AF70" i="33"/>
  <c r="AF69" i="33"/>
  <c r="AF68" i="33"/>
  <c r="AF67" i="33"/>
  <c r="AF66" i="33"/>
  <c r="AF65" i="33"/>
  <c r="AF64" i="33"/>
  <c r="AF63" i="33"/>
  <c r="AF62" i="33"/>
  <c r="AF61" i="33"/>
  <c r="AF60" i="33"/>
  <c r="AF59" i="33"/>
  <c r="AF58" i="33"/>
  <c r="AF57" i="33"/>
  <c r="AF56" i="33"/>
  <c r="AF55" i="33"/>
  <c r="AF54" i="33"/>
  <c r="AF53" i="33"/>
  <c r="AF52" i="33"/>
  <c r="AF51" i="33"/>
  <c r="AF50" i="33"/>
  <c r="AF49" i="33"/>
  <c r="AF48" i="33"/>
  <c r="AF47" i="33"/>
  <c r="AF46" i="33"/>
  <c r="AF45" i="33"/>
  <c r="AF44" i="33"/>
  <c r="AF43" i="33"/>
  <c r="AF42" i="33"/>
  <c r="AF41" i="33"/>
  <c r="AF40" i="33"/>
  <c r="AF39" i="33"/>
  <c r="AF38" i="33"/>
  <c r="AF37" i="33"/>
  <c r="AF36" i="33"/>
  <c r="AF35" i="33"/>
  <c r="AF34" i="33"/>
  <c r="AF33" i="33"/>
  <c r="AF32" i="33"/>
  <c r="AF31" i="33"/>
  <c r="AF30" i="33"/>
  <c r="AF29" i="33"/>
  <c r="AF28" i="33"/>
  <c r="AF27" i="33"/>
  <c r="AF26" i="33"/>
  <c r="AF25" i="33"/>
  <c r="AF24" i="33"/>
  <c r="AF23" i="33"/>
  <c r="AF22" i="33"/>
  <c r="AF21" i="33"/>
  <c r="AF20" i="33"/>
  <c r="AF19" i="33"/>
  <c r="AF18" i="33"/>
  <c r="AF17" i="33"/>
  <c r="AF16" i="33"/>
  <c r="AF15" i="33"/>
  <c r="AF14" i="33"/>
  <c r="AF13" i="33"/>
  <c r="AF12" i="33"/>
  <c r="AF11" i="33"/>
  <c r="AF10" i="33"/>
  <c r="AF9" i="33"/>
  <c r="AB259" i="32"/>
  <c r="AB258" i="32"/>
  <c r="AB257" i="32"/>
  <c r="AB256" i="32"/>
  <c r="AE5" i="32"/>
  <c r="AA258" i="32"/>
  <c r="AA257" i="32"/>
  <c r="AA256" i="32"/>
  <c r="AF205" i="32"/>
  <c r="AF204" i="32"/>
  <c r="AE205" i="32"/>
  <c r="AE204" i="32"/>
  <c r="Z259" i="32"/>
  <c r="Z258" i="32"/>
  <c r="Z257" i="32"/>
  <c r="Z256" i="32"/>
  <c r="Y259" i="32"/>
  <c r="Y258" i="32"/>
  <c r="Y257" i="32"/>
  <c r="Y256" i="32"/>
  <c r="AA254" i="32"/>
  <c r="X258" i="32"/>
  <c r="X259" i="32" s="1"/>
  <c r="X257" i="32"/>
  <c r="X256" i="32"/>
  <c r="AF215" i="32"/>
  <c r="AF213" i="32"/>
  <c r="AF212" i="32"/>
  <c r="AF211" i="32"/>
  <c r="AF210" i="32"/>
  <c r="AF209" i="32"/>
  <c r="AF208" i="32"/>
  <c r="AF207" i="32"/>
  <c r="AF214" i="32"/>
  <c r="AF206" i="32"/>
  <c r="AF203" i="32"/>
  <c r="AE215" i="32"/>
  <c r="AE213" i="32"/>
  <c r="AE212" i="32"/>
  <c r="AE211" i="32"/>
  <c r="AE210" i="32"/>
  <c r="AE209" i="32"/>
  <c r="AE208" i="32"/>
  <c r="AE207" i="32"/>
  <c r="AE206" i="32"/>
  <c r="AE203" i="32"/>
  <c r="W259" i="32"/>
  <c r="W258" i="32"/>
  <c r="W257" i="32"/>
  <c r="W256" i="32"/>
  <c r="V258" i="32"/>
  <c r="V257" i="32"/>
  <c r="V256" i="32"/>
  <c r="U258" i="32"/>
  <c r="U257" i="32"/>
  <c r="U256" i="32"/>
  <c r="T258" i="32"/>
  <c r="T257" i="32"/>
  <c r="T256" i="32"/>
  <c r="S258" i="32"/>
  <c r="S257" i="32"/>
  <c r="S256" i="32"/>
  <c r="AF217" i="32"/>
  <c r="AF216" i="32"/>
  <c r="AE217" i="32"/>
  <c r="AE216" i="32"/>
  <c r="AE214" i="32"/>
  <c r="AF179" i="32"/>
  <c r="AE179" i="32"/>
  <c r="AF177" i="32"/>
  <c r="AF176" i="32"/>
  <c r="AF175" i="32"/>
  <c r="AF174" i="32"/>
  <c r="AF173" i="32"/>
  <c r="AF172" i="32"/>
  <c r="AE176" i="32"/>
  <c r="AE175" i="32"/>
  <c r="AE174" i="32"/>
  <c r="AE173" i="32"/>
  <c r="AE172" i="32"/>
  <c r="AF169" i="32"/>
  <c r="AF168" i="32"/>
  <c r="AE169" i="32"/>
  <c r="AE168" i="32"/>
  <c r="R258" i="32"/>
  <c r="R257" i="32"/>
  <c r="R256" i="32"/>
  <c r="Q258" i="32"/>
  <c r="Q257" i="32"/>
  <c r="Q256" i="32"/>
  <c r="P258" i="32"/>
  <c r="P257" i="32"/>
  <c r="P256" i="32"/>
  <c r="O257" i="32"/>
  <c r="O256" i="32"/>
  <c r="AF218" i="32"/>
  <c r="AE218" i="32"/>
  <c r="AF195" i="32"/>
  <c r="AE195" i="32"/>
  <c r="AF194" i="32"/>
  <c r="AE194" i="32"/>
  <c r="AF193" i="32"/>
  <c r="AE193" i="32"/>
  <c r="AF192" i="32"/>
  <c r="AE192" i="32"/>
  <c r="N258" i="32"/>
  <c r="N257" i="32"/>
  <c r="N256" i="32"/>
  <c r="M258" i="32"/>
  <c r="M257" i="32"/>
  <c r="M256" i="32"/>
  <c r="L258" i="32"/>
  <c r="L257" i="32"/>
  <c r="L256" i="32"/>
  <c r="K257" i="32"/>
  <c r="K258" i="32"/>
  <c r="K256" i="32"/>
  <c r="J258" i="32"/>
  <c r="J257" i="32"/>
  <c r="J256" i="32"/>
  <c r="I267" i="35" l="1"/>
  <c r="W267" i="35"/>
  <c r="H267" i="35"/>
  <c r="AA267" i="35"/>
  <c r="N267" i="35"/>
  <c r="O267" i="35"/>
  <c r="J267" i="35"/>
  <c r="X267" i="35"/>
  <c r="Y267" i="35"/>
  <c r="AE265" i="35"/>
  <c r="M267" i="35"/>
  <c r="K267" i="35"/>
  <c r="V267" i="35"/>
  <c r="AB267" i="35"/>
  <c r="AC267" i="35"/>
  <c r="AD267" i="35"/>
  <c r="AR262" i="35"/>
  <c r="AS262" i="35" s="1"/>
  <c r="AE266" i="35"/>
  <c r="R267" i="35"/>
  <c r="AE264" i="35"/>
  <c r="G267" i="35"/>
  <c r="U267" i="35"/>
  <c r="P267" i="35"/>
  <c r="T267" i="35"/>
  <c r="S267" i="35"/>
  <c r="Q267" i="35"/>
  <c r="L267" i="35"/>
  <c r="Z267" i="35"/>
  <c r="F267" i="35"/>
  <c r="O273" i="33"/>
  <c r="AC273" i="33"/>
  <c r="I273" i="33"/>
  <c r="K273" i="33"/>
  <c r="S273" i="33"/>
  <c r="AA273" i="33"/>
  <c r="J273" i="33"/>
  <c r="M273" i="33"/>
  <c r="N273" i="33"/>
  <c r="AD273" i="33"/>
  <c r="H273" i="33"/>
  <c r="G273" i="33"/>
  <c r="L273" i="33"/>
  <c r="P273" i="33"/>
  <c r="X273" i="33"/>
  <c r="Q273" i="33"/>
  <c r="Y273" i="33"/>
  <c r="W273" i="33"/>
  <c r="F273" i="33"/>
  <c r="AR268" i="33"/>
  <c r="AS268" i="33" s="1"/>
  <c r="AB273" i="33"/>
  <c r="V273" i="33"/>
  <c r="AE271" i="33"/>
  <c r="AE272" i="33"/>
  <c r="T273" i="33"/>
  <c r="U273" i="33"/>
  <c r="R273" i="33"/>
  <c r="Z273" i="33"/>
  <c r="AE270" i="33"/>
  <c r="AA259" i="32"/>
  <c r="T259" i="32"/>
  <c r="S259" i="32"/>
  <c r="V259" i="32"/>
  <c r="Q259" i="32"/>
  <c r="U259" i="32"/>
  <c r="R259" i="32"/>
  <c r="O259" i="32"/>
  <c r="N259" i="32"/>
  <c r="M259" i="32"/>
  <c r="L259" i="32"/>
  <c r="P259" i="32"/>
  <c r="J259" i="32"/>
  <c r="H258" i="32"/>
  <c r="H257" i="32"/>
  <c r="H256" i="32"/>
  <c r="F257" i="32"/>
  <c r="G258" i="32"/>
  <c r="G257" i="32"/>
  <c r="G256" i="32"/>
  <c r="AF219" i="32"/>
  <c r="AF202" i="32"/>
  <c r="AF185" i="32"/>
  <c r="AF184" i="32"/>
  <c r="AF183" i="32"/>
  <c r="AF182" i="32"/>
  <c r="AF181" i="32"/>
  <c r="AF180" i="32"/>
  <c r="AF178" i="32"/>
  <c r="AF171" i="32"/>
  <c r="AF170" i="32"/>
  <c r="AF167" i="32"/>
  <c r="AF166" i="32"/>
  <c r="AF165" i="32"/>
  <c r="AF164" i="32"/>
  <c r="AE181" i="32"/>
  <c r="AE180" i="32"/>
  <c r="AE178" i="32"/>
  <c r="AE177" i="32"/>
  <c r="AE171" i="32"/>
  <c r="AE170" i="32"/>
  <c r="AE167" i="32"/>
  <c r="AE166" i="32"/>
  <c r="AE165" i="32"/>
  <c r="F258" i="32"/>
  <c r="F256" i="32"/>
  <c r="AD257" i="32"/>
  <c r="AC257" i="32"/>
  <c r="K259" i="32"/>
  <c r="AD256" i="32"/>
  <c r="AC256" i="32"/>
  <c r="AD254" i="32"/>
  <c r="AC254" i="32"/>
  <c r="AB254" i="32"/>
  <c r="Z254" i="32"/>
  <c r="Y254" i="32"/>
  <c r="X254" i="32"/>
  <c r="W254" i="32"/>
  <c r="V254" i="32"/>
  <c r="U254" i="32"/>
  <c r="T254" i="32"/>
  <c r="S254" i="32"/>
  <c r="R254" i="32"/>
  <c r="Q254" i="32"/>
  <c r="P254" i="32"/>
  <c r="O254" i="32"/>
  <c r="N254" i="32"/>
  <c r="M254" i="32"/>
  <c r="L254" i="32"/>
  <c r="K254" i="32"/>
  <c r="J254" i="32"/>
  <c r="I254" i="32"/>
  <c r="H254" i="32"/>
  <c r="G254" i="32"/>
  <c r="F254" i="32"/>
  <c r="E254" i="32"/>
  <c r="C254" i="32"/>
  <c r="AF253" i="32"/>
  <c r="AE253" i="32"/>
  <c r="AF252" i="32"/>
  <c r="AE252" i="32"/>
  <c r="AF251" i="32"/>
  <c r="AE251" i="32"/>
  <c r="AF250" i="32"/>
  <c r="AE250" i="32"/>
  <c r="AF249" i="32"/>
  <c r="AE249" i="32"/>
  <c r="AF248" i="32"/>
  <c r="AE248" i="32"/>
  <c r="AF247" i="32"/>
  <c r="AE247" i="32"/>
  <c r="AF246" i="32"/>
  <c r="AE246" i="32"/>
  <c r="AF245" i="32"/>
  <c r="AE245" i="32"/>
  <c r="AF244" i="32"/>
  <c r="AE244" i="32"/>
  <c r="AF243" i="32"/>
  <c r="AE243" i="32"/>
  <c r="AF242" i="32"/>
  <c r="AE242" i="32"/>
  <c r="AF241" i="32"/>
  <c r="AE241" i="32"/>
  <c r="AF240" i="32"/>
  <c r="AE240" i="32"/>
  <c r="AF239" i="32"/>
  <c r="AE239" i="32"/>
  <c r="AF238" i="32"/>
  <c r="AE238" i="32"/>
  <c r="AF237" i="32"/>
  <c r="AE237" i="32"/>
  <c r="AF236" i="32"/>
  <c r="AE236" i="32"/>
  <c r="AF235" i="32"/>
  <c r="AE235" i="32"/>
  <c r="AF234" i="32"/>
  <c r="AE234" i="32"/>
  <c r="AF233" i="32"/>
  <c r="AE233" i="32"/>
  <c r="AF232" i="32"/>
  <c r="AE232" i="32"/>
  <c r="AF231" i="32"/>
  <c r="AE231" i="32"/>
  <c r="AF230" i="32"/>
  <c r="AE230" i="32"/>
  <c r="AF229" i="32"/>
  <c r="AE229" i="32"/>
  <c r="AF228" i="32"/>
  <c r="AE228" i="32"/>
  <c r="AF227" i="32"/>
  <c r="AE227" i="32"/>
  <c r="AE226" i="32"/>
  <c r="AF225" i="32"/>
  <c r="AE225" i="32"/>
  <c r="AE224" i="32"/>
  <c r="AF223" i="32"/>
  <c r="AE223" i="32"/>
  <c r="AF222" i="32"/>
  <c r="AE222" i="32"/>
  <c r="AF221" i="32"/>
  <c r="AE221" i="32"/>
  <c r="AE220" i="32"/>
  <c r="AE219" i="32"/>
  <c r="AE202" i="32"/>
  <c r="AF201" i="32"/>
  <c r="AE201" i="32"/>
  <c r="AE200" i="32"/>
  <c r="AF199" i="32"/>
  <c r="AE199" i="32"/>
  <c r="AE198" i="32"/>
  <c r="AF197" i="32"/>
  <c r="AE197" i="32"/>
  <c r="AF196" i="32"/>
  <c r="AE196" i="32"/>
  <c r="AF191" i="32"/>
  <c r="AE191" i="32"/>
  <c r="AF190" i="32"/>
  <c r="AE190" i="32"/>
  <c r="AF189" i="32"/>
  <c r="AE189" i="32"/>
  <c r="AF188" i="32"/>
  <c r="AE188" i="32"/>
  <c r="AF187" i="32"/>
  <c r="AE187" i="32"/>
  <c r="AF186" i="32"/>
  <c r="AE186" i="32"/>
  <c r="AE185" i="32"/>
  <c r="AE184" i="32"/>
  <c r="AE183" i="32"/>
  <c r="AE164" i="32"/>
  <c r="AE163" i="32"/>
  <c r="AE162" i="32"/>
  <c r="AF161" i="32"/>
  <c r="AE161" i="32"/>
  <c r="AF160" i="32"/>
  <c r="AE160" i="32"/>
  <c r="AF159" i="32"/>
  <c r="AE159" i="32"/>
  <c r="AE158" i="32"/>
  <c r="AF157" i="32"/>
  <c r="AE157" i="32"/>
  <c r="AF156" i="32"/>
  <c r="AE156" i="32"/>
  <c r="AF155" i="32"/>
  <c r="AE155" i="32"/>
  <c r="AF154" i="32"/>
  <c r="AE154" i="32"/>
  <c r="AF153" i="32"/>
  <c r="AE153" i="32"/>
  <c r="AE152" i="32"/>
  <c r="AE151" i="32"/>
  <c r="AF150" i="32"/>
  <c r="AE150" i="32"/>
  <c r="AE149" i="32"/>
  <c r="AF148" i="32"/>
  <c r="AE148" i="32"/>
  <c r="AF147" i="32"/>
  <c r="AE147" i="32"/>
  <c r="AE146" i="32"/>
  <c r="AE145" i="32"/>
  <c r="AE144" i="32"/>
  <c r="AE143" i="32"/>
  <c r="AE142" i="32"/>
  <c r="AF141" i="32"/>
  <c r="AE141" i="32"/>
  <c r="AF140" i="32"/>
  <c r="AE140" i="32"/>
  <c r="AF139" i="32"/>
  <c r="AE139" i="32"/>
  <c r="AF138" i="32"/>
  <c r="AE138" i="32"/>
  <c r="AF137" i="32"/>
  <c r="AE137" i="32"/>
  <c r="AF136" i="32"/>
  <c r="AE136" i="32"/>
  <c r="AF135" i="32"/>
  <c r="AE135" i="32"/>
  <c r="AF134" i="32"/>
  <c r="AE134" i="32"/>
  <c r="AF133" i="32"/>
  <c r="AE133" i="32"/>
  <c r="AF132" i="32"/>
  <c r="AE132" i="32"/>
  <c r="AF131" i="32"/>
  <c r="AE131" i="32"/>
  <c r="AF130" i="32"/>
  <c r="AE130" i="32"/>
  <c r="AF129" i="32"/>
  <c r="AE129" i="32"/>
  <c r="AF128" i="32"/>
  <c r="AE128" i="32"/>
  <c r="AF127" i="32"/>
  <c r="AE127" i="32"/>
  <c r="AF126" i="32"/>
  <c r="AE126" i="32"/>
  <c r="AF125" i="32"/>
  <c r="AE125" i="32"/>
  <c r="AF124" i="32"/>
  <c r="AE124" i="32"/>
  <c r="AE123" i="32"/>
  <c r="AF122" i="32"/>
  <c r="AE122" i="32"/>
  <c r="AF121" i="32"/>
  <c r="AE121" i="32"/>
  <c r="AF120" i="32"/>
  <c r="AE120" i="32"/>
  <c r="AF119" i="32"/>
  <c r="AE119" i="32"/>
  <c r="AF118" i="32"/>
  <c r="AE118" i="32"/>
  <c r="AF117" i="32"/>
  <c r="AE117" i="32"/>
  <c r="AF116" i="32"/>
  <c r="AE116" i="32"/>
  <c r="AF115" i="32"/>
  <c r="AE115" i="32"/>
  <c r="AF114" i="32"/>
  <c r="AE114" i="32"/>
  <c r="AF113" i="32"/>
  <c r="AE113" i="32"/>
  <c r="AF112" i="32"/>
  <c r="AE112" i="32"/>
  <c r="AF111" i="32"/>
  <c r="AE111" i="32"/>
  <c r="AF110" i="32"/>
  <c r="AE110" i="32"/>
  <c r="AF109" i="32"/>
  <c r="AE109" i="32"/>
  <c r="AF108" i="32"/>
  <c r="AE108" i="32"/>
  <c r="AF107" i="32"/>
  <c r="AE107" i="32"/>
  <c r="AF106" i="32"/>
  <c r="AE106" i="32"/>
  <c r="AF105" i="32"/>
  <c r="AE105" i="32"/>
  <c r="AF104" i="32"/>
  <c r="AE104" i="32"/>
  <c r="AF103" i="32"/>
  <c r="AE103" i="32"/>
  <c r="AF102" i="32"/>
  <c r="AE102" i="32"/>
  <c r="AF101" i="32"/>
  <c r="AE101" i="32"/>
  <c r="AF100" i="32"/>
  <c r="AE100" i="32"/>
  <c r="AF99" i="32"/>
  <c r="AE99" i="32"/>
  <c r="AF98" i="32"/>
  <c r="AE98" i="32"/>
  <c r="AF97" i="32"/>
  <c r="AE97" i="32"/>
  <c r="AF96" i="32"/>
  <c r="AE96" i="32"/>
  <c r="AF95" i="32"/>
  <c r="AE95" i="32"/>
  <c r="AF94" i="32"/>
  <c r="AE94" i="32"/>
  <c r="AF93" i="32"/>
  <c r="AE93" i="32"/>
  <c r="AF92" i="32"/>
  <c r="AE92" i="32"/>
  <c r="AF91" i="32"/>
  <c r="AE91" i="32"/>
  <c r="AF90" i="32"/>
  <c r="AE90" i="32"/>
  <c r="AF89" i="32"/>
  <c r="AE89" i="32"/>
  <c r="AF88" i="32"/>
  <c r="AE88" i="32"/>
  <c r="AF87" i="32"/>
  <c r="AE87" i="32"/>
  <c r="AF86" i="32"/>
  <c r="AE86" i="32"/>
  <c r="AF85" i="32"/>
  <c r="AE85" i="32"/>
  <c r="AF84" i="32"/>
  <c r="AE84" i="32"/>
  <c r="AF83" i="32"/>
  <c r="AE83" i="32"/>
  <c r="AF82" i="32"/>
  <c r="AE82" i="32"/>
  <c r="AF81" i="32"/>
  <c r="AE81" i="32"/>
  <c r="AF80" i="32"/>
  <c r="AE80" i="32"/>
  <c r="AF79" i="32"/>
  <c r="AE79" i="32"/>
  <c r="AF78" i="32"/>
  <c r="AE78" i="32"/>
  <c r="AF77" i="32"/>
  <c r="AE77" i="32"/>
  <c r="AF76" i="32"/>
  <c r="AE76" i="32"/>
  <c r="AF75" i="32"/>
  <c r="AE75" i="32"/>
  <c r="AF74" i="32"/>
  <c r="AE74" i="32"/>
  <c r="AF73" i="32"/>
  <c r="AE73" i="32"/>
  <c r="AF72" i="32"/>
  <c r="AE72" i="32"/>
  <c r="AF71" i="32"/>
  <c r="AE71" i="32"/>
  <c r="AF70" i="32"/>
  <c r="AE70" i="32"/>
  <c r="AF69" i="32"/>
  <c r="AE69" i="32"/>
  <c r="AF68" i="32"/>
  <c r="AE68" i="32"/>
  <c r="AF67" i="32"/>
  <c r="AE67" i="32"/>
  <c r="AF66" i="32"/>
  <c r="AE66" i="32"/>
  <c r="AF65" i="32"/>
  <c r="AE65" i="32"/>
  <c r="AF64" i="32"/>
  <c r="AE64" i="32"/>
  <c r="AF63" i="32"/>
  <c r="AE63" i="32"/>
  <c r="AF62" i="32"/>
  <c r="AE62" i="32"/>
  <c r="AF61" i="32"/>
  <c r="AE61" i="32"/>
  <c r="AF60" i="32"/>
  <c r="AE60" i="32"/>
  <c r="AF59" i="32"/>
  <c r="AE59" i="32"/>
  <c r="AF58" i="32"/>
  <c r="AE58" i="32"/>
  <c r="AF57" i="32"/>
  <c r="AE57" i="32"/>
  <c r="AF56" i="32"/>
  <c r="AE56" i="32"/>
  <c r="AF55" i="32"/>
  <c r="AE55" i="32"/>
  <c r="AF54" i="32"/>
  <c r="AE54" i="32"/>
  <c r="AF53" i="32"/>
  <c r="AE53" i="32"/>
  <c r="AF52" i="32"/>
  <c r="AE52" i="32"/>
  <c r="AF51" i="32"/>
  <c r="AE51" i="32"/>
  <c r="AF50" i="32"/>
  <c r="AE50" i="32"/>
  <c r="AF49" i="32"/>
  <c r="AE49" i="32"/>
  <c r="AF48" i="32"/>
  <c r="AE48" i="32"/>
  <c r="AF47" i="32"/>
  <c r="AE47" i="32"/>
  <c r="AF46" i="32"/>
  <c r="AE46" i="32"/>
  <c r="AF45" i="32"/>
  <c r="AE45" i="32"/>
  <c r="AF44" i="32"/>
  <c r="AE44" i="32"/>
  <c r="AF43" i="32"/>
  <c r="AE43" i="32"/>
  <c r="AF42" i="32"/>
  <c r="AE42" i="32"/>
  <c r="AF41" i="32"/>
  <c r="AE41" i="32"/>
  <c r="AF40" i="32"/>
  <c r="AE40" i="32"/>
  <c r="AF39" i="32"/>
  <c r="AE39" i="32"/>
  <c r="AF38" i="32"/>
  <c r="AE38" i="32"/>
  <c r="AF37" i="32"/>
  <c r="AE37" i="32"/>
  <c r="AF36" i="32"/>
  <c r="AE36" i="32"/>
  <c r="AF35" i="32"/>
  <c r="AE35" i="32"/>
  <c r="AF34" i="32"/>
  <c r="AE34" i="32"/>
  <c r="AF33" i="32"/>
  <c r="AE33" i="32"/>
  <c r="AF32" i="32"/>
  <c r="AE32" i="32"/>
  <c r="AF31" i="32"/>
  <c r="AE31" i="32"/>
  <c r="AF30" i="32"/>
  <c r="AE30" i="32"/>
  <c r="AF29" i="32"/>
  <c r="AE29" i="32"/>
  <c r="AF28" i="32"/>
  <c r="AE28" i="32"/>
  <c r="AF27" i="32"/>
  <c r="AE27" i="32"/>
  <c r="AF26" i="32"/>
  <c r="AE26" i="32"/>
  <c r="AF25" i="32"/>
  <c r="AE25" i="32"/>
  <c r="AF24" i="32"/>
  <c r="AE24" i="32"/>
  <c r="AF23" i="32"/>
  <c r="AE23" i="32"/>
  <c r="AF22" i="32"/>
  <c r="AE22" i="32"/>
  <c r="AF21" i="32"/>
  <c r="AE21" i="32"/>
  <c r="AF20" i="32"/>
  <c r="AE20" i="32"/>
  <c r="AF19" i="32"/>
  <c r="AE19" i="32"/>
  <c r="AF18" i="32"/>
  <c r="AE18" i="32"/>
  <c r="AF17" i="32"/>
  <c r="AE17" i="32"/>
  <c r="AF16" i="32"/>
  <c r="AE16" i="32"/>
  <c r="AF15" i="32"/>
  <c r="AE15" i="32"/>
  <c r="AF14" i="32"/>
  <c r="AE14" i="32"/>
  <c r="AF13" i="32"/>
  <c r="AE13" i="32"/>
  <c r="AF12" i="32"/>
  <c r="AE12" i="32"/>
  <c r="AF11" i="32"/>
  <c r="AE11" i="32"/>
  <c r="AF10" i="32"/>
  <c r="AE10" i="32"/>
  <c r="AF9" i="32"/>
  <c r="AE9" i="32"/>
  <c r="AR5" i="32"/>
  <c r="AD8" i="30"/>
  <c r="AD182" i="30"/>
  <c r="AD181" i="30"/>
  <c r="AD180" i="30"/>
  <c r="AD178" i="30"/>
  <c r="AD176" i="30"/>
  <c r="AD167" i="30"/>
  <c r="AD166" i="30"/>
  <c r="AD165" i="30"/>
  <c r="AD164" i="30"/>
  <c r="AD163" i="30"/>
  <c r="AD162" i="30"/>
  <c r="AD220" i="30"/>
  <c r="AD219" i="30"/>
  <c r="AD218" i="30"/>
  <c r="AD5" i="30"/>
  <c r="Z219" i="30"/>
  <c r="Z218" i="30"/>
  <c r="Y219" i="30"/>
  <c r="Y218" i="30"/>
  <c r="X219" i="30"/>
  <c r="X218" i="30"/>
  <c r="W219" i="30"/>
  <c r="W218" i="30"/>
  <c r="AE177" i="30"/>
  <c r="AE175" i="30"/>
  <c r="AD177" i="30"/>
  <c r="AD175" i="30"/>
  <c r="U219" i="30"/>
  <c r="U218" i="30"/>
  <c r="AE179" i="30"/>
  <c r="AE174" i="30"/>
  <c r="AE173" i="30"/>
  <c r="AD179" i="30"/>
  <c r="AD174" i="30"/>
  <c r="AD173" i="30"/>
  <c r="T219" i="30"/>
  <c r="T218" i="30"/>
  <c r="AE170" i="30"/>
  <c r="AE169" i="30"/>
  <c r="AE168" i="30"/>
  <c r="AE161" i="30"/>
  <c r="AD170" i="30"/>
  <c r="AD169" i="30"/>
  <c r="AD168" i="30"/>
  <c r="AD161" i="30"/>
  <c r="S219" i="30"/>
  <c r="S218" i="30"/>
  <c r="R219" i="30"/>
  <c r="R218" i="30"/>
  <c r="AE267" i="35" l="1"/>
  <c r="AE273" i="33"/>
  <c r="AR254" i="32"/>
  <c r="AS254" i="32" s="1"/>
  <c r="G259" i="32"/>
  <c r="H259" i="32"/>
  <c r="F259" i="32"/>
  <c r="AE258" i="32"/>
  <c r="AC259" i="32"/>
  <c r="AD259" i="32"/>
  <c r="AE256" i="32"/>
  <c r="AE257" i="32"/>
  <c r="AE172" i="30"/>
  <c r="AE171" i="30"/>
  <c r="AE160" i="30"/>
  <c r="AD172" i="30"/>
  <c r="AD171" i="30"/>
  <c r="AD160" i="30"/>
  <c r="Q219" i="30"/>
  <c r="Q218" i="30"/>
  <c r="AE259" i="32" l="1"/>
  <c r="P219" i="30"/>
  <c r="P218" i="30"/>
  <c r="P220" i="30" l="1"/>
  <c r="O219" i="30"/>
  <c r="O218" i="30"/>
  <c r="N219" i="30" l="1"/>
  <c r="M218" i="30" l="1"/>
  <c r="M219" i="30"/>
  <c r="L219" i="30" l="1"/>
  <c r="L218" i="30"/>
  <c r="K219" i="30" l="1"/>
  <c r="K218" i="30"/>
  <c r="J219" i="30"/>
  <c r="AE159" i="30" l="1"/>
  <c r="AE150" i="30"/>
  <c r="AE129" i="30"/>
  <c r="AE128" i="30"/>
  <c r="AE127" i="30"/>
  <c r="AE126" i="30"/>
  <c r="AE125" i="30"/>
  <c r="AD129" i="30"/>
  <c r="AD128" i="30"/>
  <c r="AD127" i="30"/>
  <c r="AD126" i="30"/>
  <c r="I216" i="30"/>
  <c r="AD194" i="30"/>
  <c r="AD193" i="30"/>
  <c r="AD192" i="30"/>
  <c r="AD191" i="30"/>
  <c r="AD190" i="30"/>
  <c r="AD189" i="30"/>
  <c r="AD188" i="30"/>
  <c r="AD187" i="30"/>
  <c r="AD186" i="30"/>
  <c r="AD185" i="30"/>
  <c r="AD184" i="30"/>
  <c r="AD183" i="30"/>
  <c r="AD159" i="30"/>
  <c r="AD158" i="30"/>
  <c r="AD157" i="30"/>
  <c r="AD156" i="30"/>
  <c r="AD155" i="30"/>
  <c r="AD154" i="30"/>
  <c r="AD153" i="30"/>
  <c r="AD152" i="30"/>
  <c r="AD151" i="30"/>
  <c r="AD150" i="30"/>
  <c r="AD149" i="30"/>
  <c r="AD148" i="30"/>
  <c r="AD147" i="30"/>
  <c r="AD146" i="30"/>
  <c r="AD145" i="30"/>
  <c r="AD144" i="30"/>
  <c r="AD143" i="30"/>
  <c r="AD142" i="30"/>
  <c r="AD141" i="30"/>
  <c r="AD140" i="30"/>
  <c r="AD139" i="30"/>
  <c r="AD138" i="30"/>
  <c r="AD137" i="30"/>
  <c r="AD136" i="30"/>
  <c r="AD135" i="30"/>
  <c r="AD134" i="30"/>
  <c r="AD133" i="30"/>
  <c r="AD132" i="30"/>
  <c r="AD131" i="30"/>
  <c r="AD130" i="30"/>
  <c r="AD125" i="30"/>
  <c r="AD124" i="30"/>
  <c r="AD123" i="30"/>
  <c r="AD122" i="30"/>
  <c r="AD121" i="30"/>
  <c r="AD120" i="30"/>
  <c r="AD119" i="30"/>
  <c r="AD118" i="30"/>
  <c r="AD117" i="30"/>
  <c r="AD116" i="30"/>
  <c r="AD115" i="30"/>
  <c r="AD114" i="30"/>
  <c r="AD113" i="30"/>
  <c r="AD112" i="30"/>
  <c r="AD111" i="30"/>
  <c r="AD110" i="30"/>
  <c r="AD109" i="30"/>
  <c r="AD108" i="30"/>
  <c r="AD107" i="30"/>
  <c r="AD106" i="30"/>
  <c r="AD105" i="30"/>
  <c r="AD104" i="30"/>
  <c r="AD103" i="30"/>
  <c r="AD102" i="30"/>
  <c r="AD101" i="30"/>
  <c r="AD100" i="30"/>
  <c r="AD99" i="30"/>
  <c r="AD98" i="30"/>
  <c r="AD97" i="30"/>
  <c r="AD96" i="30"/>
  <c r="AD95" i="30"/>
  <c r="AD94" i="30"/>
  <c r="AD93" i="30"/>
  <c r="AD92" i="30"/>
  <c r="AD91" i="30"/>
  <c r="AD90" i="30"/>
  <c r="AD89" i="30"/>
  <c r="AD88" i="30"/>
  <c r="AD87" i="30"/>
  <c r="AD86" i="30"/>
  <c r="AD85" i="30"/>
  <c r="AD84" i="30"/>
  <c r="AD83" i="30"/>
  <c r="AD82" i="30"/>
  <c r="AD81" i="30"/>
  <c r="AD80" i="30"/>
  <c r="AD79" i="30"/>
  <c r="AD78" i="30"/>
  <c r="AD77" i="30"/>
  <c r="AD76" i="30"/>
  <c r="AD75" i="30"/>
  <c r="AD74" i="30"/>
  <c r="AD73" i="30"/>
  <c r="AD72" i="30"/>
  <c r="AD71" i="30"/>
  <c r="AD70" i="30"/>
  <c r="AD69" i="30"/>
  <c r="AD68" i="30"/>
  <c r="AD67" i="30"/>
  <c r="AD66" i="30"/>
  <c r="AD65" i="30"/>
  <c r="AD64" i="30"/>
  <c r="AD63" i="30"/>
  <c r="AD62" i="30"/>
  <c r="AD61" i="30"/>
  <c r="AD60" i="30"/>
  <c r="AD59" i="30"/>
  <c r="AD58" i="30"/>
  <c r="AD57" i="30"/>
  <c r="AD56" i="30"/>
  <c r="AD55" i="30"/>
  <c r="AD54" i="30"/>
  <c r="AD53" i="30"/>
  <c r="AD52" i="30"/>
  <c r="AD51" i="30"/>
  <c r="AD50" i="30"/>
  <c r="AD49" i="30"/>
  <c r="AD48" i="30"/>
  <c r="AD47" i="30"/>
  <c r="AD46" i="30"/>
  <c r="AD45" i="30"/>
  <c r="AD44" i="30"/>
  <c r="AD43" i="30"/>
  <c r="AD42" i="30"/>
  <c r="AD41" i="30"/>
  <c r="AD40" i="30"/>
  <c r="AD39" i="30"/>
  <c r="AD38" i="30"/>
  <c r="AD37" i="30"/>
  <c r="AD36" i="30"/>
  <c r="AD35" i="30"/>
  <c r="AD34" i="30"/>
  <c r="AD33" i="30"/>
  <c r="AD32" i="30"/>
  <c r="AD31" i="30"/>
  <c r="AD30" i="30"/>
  <c r="AD29" i="30"/>
  <c r="AD28" i="30"/>
  <c r="AD27" i="30"/>
  <c r="AD26" i="30"/>
  <c r="AD25" i="30"/>
  <c r="AD24" i="30"/>
  <c r="AD23" i="30"/>
  <c r="AD22" i="30"/>
  <c r="AD21" i="30"/>
  <c r="AD20" i="30"/>
  <c r="AD19" i="30"/>
  <c r="AD18" i="30"/>
  <c r="AD17" i="30"/>
  <c r="AD16" i="30"/>
  <c r="AD15" i="30"/>
  <c r="AD14" i="30"/>
  <c r="AD13" i="30"/>
  <c r="AD12" i="30"/>
  <c r="AD11" i="30"/>
  <c r="AD10" i="30"/>
  <c r="AD9" i="30"/>
  <c r="J218" i="30"/>
  <c r="H219" i="30" l="1"/>
  <c r="H218" i="30"/>
  <c r="G219" i="30" l="1"/>
  <c r="G218" i="30"/>
  <c r="F219" i="30" l="1"/>
  <c r="F218" i="30"/>
  <c r="E216" i="30" l="1"/>
  <c r="AC219" i="30"/>
  <c r="AB219" i="30"/>
  <c r="AA219" i="30"/>
  <c r="V219" i="30"/>
  <c r="F220" i="30"/>
  <c r="AC218" i="30"/>
  <c r="AB218" i="30"/>
  <c r="AA218" i="30"/>
  <c r="V218" i="30"/>
  <c r="N218" i="30"/>
  <c r="N220" i="30" s="1"/>
  <c r="M220" i="30"/>
  <c r="L220" i="30"/>
  <c r="AC216" i="30"/>
  <c r="AB216" i="30"/>
  <c r="AA216" i="30"/>
  <c r="Z216" i="30"/>
  <c r="Y216" i="30"/>
  <c r="X216" i="30"/>
  <c r="W216" i="30"/>
  <c r="V216" i="30"/>
  <c r="U216" i="30"/>
  <c r="T216" i="30"/>
  <c r="S216" i="30"/>
  <c r="R216" i="30"/>
  <c r="Q216" i="30"/>
  <c r="P216" i="30"/>
  <c r="O216" i="30"/>
  <c r="N216" i="30"/>
  <c r="M216" i="30"/>
  <c r="L216" i="30"/>
  <c r="K216" i="30"/>
  <c r="J216" i="30"/>
  <c r="H216" i="30"/>
  <c r="G216" i="30"/>
  <c r="F216" i="30"/>
  <c r="C216" i="30"/>
  <c r="AE215" i="30"/>
  <c r="AD215" i="30"/>
  <c r="AE214" i="30"/>
  <c r="AD214" i="30"/>
  <c r="AE213" i="30"/>
  <c r="AD213" i="30"/>
  <c r="AE212" i="30"/>
  <c r="AD212" i="30"/>
  <c r="AE211" i="30"/>
  <c r="AD211" i="30"/>
  <c r="AE210" i="30"/>
  <c r="AD210" i="30"/>
  <c r="AE209" i="30"/>
  <c r="AD209" i="30"/>
  <c r="AE208" i="30"/>
  <c r="AD208" i="30"/>
  <c r="AE207" i="30"/>
  <c r="AD207" i="30"/>
  <c r="AE206" i="30"/>
  <c r="AD206" i="30"/>
  <c r="AE205" i="30"/>
  <c r="AD205" i="30"/>
  <c r="AE204" i="30"/>
  <c r="AD204" i="30"/>
  <c r="AE203" i="30"/>
  <c r="AD203" i="30"/>
  <c r="AE202" i="30"/>
  <c r="AD202" i="30"/>
  <c r="AE201" i="30"/>
  <c r="AD201" i="30"/>
  <c r="AE200" i="30"/>
  <c r="AD200" i="30"/>
  <c r="AE199" i="30"/>
  <c r="AD199" i="30"/>
  <c r="AE198" i="30"/>
  <c r="AD198" i="30"/>
  <c r="AE197" i="30"/>
  <c r="AD197" i="30"/>
  <c r="AE196" i="30"/>
  <c r="AD196" i="30"/>
  <c r="AE195" i="30"/>
  <c r="AD195" i="30"/>
  <c r="AE76" i="30"/>
  <c r="AE193" i="30"/>
  <c r="AE192" i="30"/>
  <c r="AE191" i="30"/>
  <c r="AE190" i="30"/>
  <c r="AE189" i="30"/>
  <c r="AE194" i="30"/>
  <c r="AE187" i="30"/>
  <c r="AE184" i="30"/>
  <c r="AE183" i="30"/>
  <c r="AE157" i="30"/>
  <c r="AE156" i="30"/>
  <c r="AE155" i="30"/>
  <c r="AE66" i="30"/>
  <c r="AE153" i="30"/>
  <c r="AE154" i="30"/>
  <c r="AE148" i="30"/>
  <c r="AE147" i="30"/>
  <c r="AE140" i="30"/>
  <c r="AE139" i="30"/>
  <c r="AE138" i="30"/>
  <c r="AE141" i="30"/>
  <c r="AE136" i="30"/>
  <c r="AE137" i="30"/>
  <c r="AE134" i="30"/>
  <c r="AE133" i="30"/>
  <c r="AE132" i="30"/>
  <c r="AE54" i="30"/>
  <c r="AE51" i="30"/>
  <c r="AE124" i="30"/>
  <c r="AE122" i="30"/>
  <c r="AE121" i="30"/>
  <c r="AE120" i="30"/>
  <c r="AE119" i="30"/>
  <c r="AE118" i="30"/>
  <c r="AE117" i="30"/>
  <c r="AE116" i="30"/>
  <c r="AE115" i="30"/>
  <c r="AE114" i="30"/>
  <c r="AE113" i="30"/>
  <c r="AE112" i="30"/>
  <c r="AE111" i="30"/>
  <c r="AE110" i="30"/>
  <c r="AE109" i="30"/>
  <c r="AE135" i="30"/>
  <c r="AE107" i="30"/>
  <c r="AE106" i="30"/>
  <c r="AE105" i="30"/>
  <c r="AE131" i="30"/>
  <c r="AE103" i="30"/>
  <c r="AE102" i="30"/>
  <c r="AE101" i="30"/>
  <c r="AE100" i="30"/>
  <c r="AE99" i="30"/>
  <c r="AE98" i="30"/>
  <c r="AE50" i="30"/>
  <c r="AE49" i="30"/>
  <c r="AE95" i="30"/>
  <c r="AE130" i="30"/>
  <c r="AE104" i="30"/>
  <c r="AE92" i="30"/>
  <c r="AE185" i="30"/>
  <c r="AE90" i="30"/>
  <c r="AE37" i="30"/>
  <c r="AE88" i="30"/>
  <c r="AE87" i="30"/>
  <c r="AE86" i="30"/>
  <c r="AE85" i="30"/>
  <c r="AE84" i="30"/>
  <c r="AE83" i="30"/>
  <c r="AE82" i="30"/>
  <c r="AE25" i="30"/>
  <c r="AE36" i="30"/>
  <c r="AE97" i="30"/>
  <c r="AE96" i="30"/>
  <c r="AE45" i="30"/>
  <c r="AE94" i="30"/>
  <c r="AE93" i="30"/>
  <c r="AE89" i="30"/>
  <c r="AE73" i="30"/>
  <c r="AE72" i="30"/>
  <c r="AE71" i="30"/>
  <c r="AE70" i="30"/>
  <c r="AE69" i="30"/>
  <c r="AE68" i="30"/>
  <c r="AE67" i="30"/>
  <c r="AE81" i="30"/>
  <c r="AE80" i="30"/>
  <c r="AE44" i="30"/>
  <c r="AE63" i="30"/>
  <c r="AE62" i="30"/>
  <c r="AE61" i="30"/>
  <c r="AE60" i="30"/>
  <c r="AE39" i="30"/>
  <c r="AE58" i="30"/>
  <c r="AE57" i="30"/>
  <c r="AE56" i="30"/>
  <c r="AE55" i="30"/>
  <c r="AE79" i="30"/>
  <c r="AE53" i="30"/>
  <c r="AE52" i="30"/>
  <c r="AE35" i="30"/>
  <c r="AE34" i="30"/>
  <c r="AE78" i="30"/>
  <c r="AE48" i="30"/>
  <c r="AE77" i="30"/>
  <c r="AE75" i="30"/>
  <c r="AE108" i="30"/>
  <c r="AE33" i="30"/>
  <c r="AE43" i="30"/>
  <c r="AE42" i="30"/>
  <c r="AE41" i="30"/>
  <c r="AE40" i="30"/>
  <c r="AE38" i="30"/>
  <c r="AE74" i="30"/>
  <c r="AE65" i="30"/>
  <c r="AE91" i="30"/>
  <c r="AE32" i="30"/>
  <c r="AE64" i="30"/>
  <c r="AE59" i="30"/>
  <c r="AE31" i="30"/>
  <c r="AE30" i="30"/>
  <c r="AE18" i="30"/>
  <c r="AE10" i="30"/>
  <c r="AE28" i="30"/>
  <c r="AE16" i="30"/>
  <c r="AE29" i="30"/>
  <c r="AE27" i="30"/>
  <c r="AE15" i="30"/>
  <c r="AE47" i="30"/>
  <c r="AE26" i="30"/>
  <c r="AE46" i="30"/>
  <c r="AE13" i="30"/>
  <c r="AE12" i="30"/>
  <c r="AE8" i="30"/>
  <c r="AE17" i="30"/>
  <c r="AE24" i="30"/>
  <c r="AE23" i="30"/>
  <c r="AE22" i="30"/>
  <c r="AE21" i="30"/>
  <c r="AE19" i="30"/>
  <c r="AE20" i="30"/>
  <c r="AE14" i="30"/>
  <c r="AE11" i="30"/>
  <c r="AE9" i="30"/>
  <c r="AD7" i="30"/>
  <c r="AE7" i="30" s="1"/>
  <c r="AQ5" i="30"/>
  <c r="AC220" i="30" l="1"/>
  <c r="Z220" i="30"/>
  <c r="V220" i="30"/>
  <c r="U220" i="30"/>
  <c r="W220" i="30"/>
  <c r="X220" i="30"/>
  <c r="Y220" i="30"/>
  <c r="R220" i="30"/>
  <c r="Q220" i="30"/>
  <c r="O220" i="30"/>
  <c r="H220" i="30"/>
  <c r="G220" i="30"/>
  <c r="J220" i="30"/>
  <c r="S220" i="30"/>
  <c r="AA220" i="30"/>
  <c r="K220" i="30"/>
  <c r="T220" i="30"/>
  <c r="AB220" i="30"/>
  <c r="AC5" i="29"/>
  <c r="AD178" i="29" l="1"/>
  <c r="AD177" i="29"/>
  <c r="AD176" i="29"/>
  <c r="AD175" i="29"/>
  <c r="AD174" i="29"/>
  <c r="AD173" i="29"/>
  <c r="AC178" i="29"/>
  <c r="AC177" i="29"/>
  <c r="AC176" i="29"/>
  <c r="AC175" i="29"/>
  <c r="AC174" i="29"/>
  <c r="AC173" i="29"/>
  <c r="AD150" i="29" l="1"/>
  <c r="AD145" i="29"/>
  <c r="AD136" i="29"/>
  <c r="AC132" i="29"/>
  <c r="AD157" i="29"/>
  <c r="AD153" i="29"/>
  <c r="AC153" i="29"/>
  <c r="AD172" i="29"/>
  <c r="AD171" i="29"/>
  <c r="AD170" i="29"/>
  <c r="AD169" i="29"/>
  <c r="AD168" i="29"/>
  <c r="AD167" i="29"/>
  <c r="AC172" i="29"/>
  <c r="AC171" i="29"/>
  <c r="AC170" i="29"/>
  <c r="AC169" i="29"/>
  <c r="AC168" i="29"/>
  <c r="AD179" i="29" l="1"/>
  <c r="AC179" i="29"/>
  <c r="AD161" i="29"/>
  <c r="AD158" i="29"/>
  <c r="AD147" i="29"/>
  <c r="AD47" i="29"/>
  <c r="AD152" i="29"/>
  <c r="AC152" i="29"/>
  <c r="F190" i="29" l="1"/>
  <c r="X190" i="29"/>
  <c r="AD164" i="29"/>
  <c r="AD154" i="29"/>
  <c r="AD151" i="29"/>
  <c r="AD44" i="29"/>
  <c r="AD138" i="29"/>
  <c r="AD134" i="29"/>
  <c r="AD35" i="29"/>
  <c r="AC35" i="29"/>
  <c r="AB193" i="29"/>
  <c r="AA193" i="29"/>
  <c r="Z193" i="29"/>
  <c r="Z194" i="29" s="1"/>
  <c r="Y193" i="29"/>
  <c r="X193" i="29"/>
  <c r="W193" i="29"/>
  <c r="V193" i="29"/>
  <c r="U193" i="29"/>
  <c r="T193" i="29"/>
  <c r="S193" i="29"/>
  <c r="R193" i="29"/>
  <c r="Q193" i="29"/>
  <c r="P193" i="29"/>
  <c r="N193" i="29"/>
  <c r="M193" i="29"/>
  <c r="L193" i="29"/>
  <c r="K193" i="29"/>
  <c r="J193" i="29"/>
  <c r="I193" i="29"/>
  <c r="H193" i="29"/>
  <c r="G193" i="29"/>
  <c r="F193" i="29"/>
  <c r="F194" i="29" s="1"/>
  <c r="AB192" i="29"/>
  <c r="AB194" i="29" s="1"/>
  <c r="AA192" i="29"/>
  <c r="AA194" i="29" s="1"/>
  <c r="Z192" i="29"/>
  <c r="Y192" i="29"/>
  <c r="Y194" i="29" s="1"/>
  <c r="X192" i="29"/>
  <c r="W192" i="29"/>
  <c r="V192" i="29"/>
  <c r="U192" i="29"/>
  <c r="T192" i="29"/>
  <c r="T194" i="29" s="1"/>
  <c r="S192" i="29"/>
  <c r="S194" i="29" s="1"/>
  <c r="R192" i="29"/>
  <c r="Q192" i="29"/>
  <c r="Q194" i="29" s="1"/>
  <c r="P192" i="29"/>
  <c r="N192" i="29"/>
  <c r="M192" i="29"/>
  <c r="L192" i="29"/>
  <c r="K192" i="29"/>
  <c r="K194" i="29" s="1"/>
  <c r="J192" i="29"/>
  <c r="J194" i="29" s="1"/>
  <c r="I192" i="29"/>
  <c r="H192" i="29"/>
  <c r="H194" i="29" s="1"/>
  <c r="G192" i="29"/>
  <c r="AB190" i="29"/>
  <c r="AA190" i="29"/>
  <c r="Z190" i="29"/>
  <c r="Y190" i="29"/>
  <c r="W190" i="29"/>
  <c r="V190" i="29"/>
  <c r="U190" i="29"/>
  <c r="T190" i="29"/>
  <c r="S190" i="29"/>
  <c r="R190" i="29"/>
  <c r="Q190" i="29"/>
  <c r="P190" i="29"/>
  <c r="O190" i="29"/>
  <c r="N190" i="29"/>
  <c r="M190" i="29"/>
  <c r="L190" i="29"/>
  <c r="K190" i="29"/>
  <c r="J190" i="29"/>
  <c r="I190" i="29"/>
  <c r="H190" i="29"/>
  <c r="G190" i="29"/>
  <c r="C190" i="29"/>
  <c r="AD189" i="29"/>
  <c r="AC189" i="29"/>
  <c r="AD188" i="29"/>
  <c r="AC188" i="29"/>
  <c r="AD187" i="29"/>
  <c r="AC187" i="29"/>
  <c r="AD186" i="29"/>
  <c r="AC186" i="29"/>
  <c r="AD185" i="29"/>
  <c r="AC185" i="29"/>
  <c r="AD184" i="29"/>
  <c r="AC184" i="29"/>
  <c r="AD183" i="29"/>
  <c r="AC183" i="29"/>
  <c r="AD182" i="29"/>
  <c r="AC182" i="29"/>
  <c r="AD181" i="29"/>
  <c r="AC181" i="29"/>
  <c r="AD180" i="29"/>
  <c r="AC180" i="29"/>
  <c r="AD52" i="29"/>
  <c r="AC52" i="29"/>
  <c r="AD166" i="29"/>
  <c r="AC166" i="29"/>
  <c r="AD165" i="29"/>
  <c r="AC165" i="29"/>
  <c r="AC167" i="29"/>
  <c r="AD163" i="29"/>
  <c r="AC163" i="29"/>
  <c r="AC162" i="29"/>
  <c r="AC164" i="29"/>
  <c r="AC160" i="29"/>
  <c r="AC161" i="29"/>
  <c r="AC158" i="29"/>
  <c r="AC157" i="29"/>
  <c r="AC156" i="29"/>
  <c r="AC155" i="29"/>
  <c r="AC154" i="29"/>
  <c r="AC151" i="29"/>
  <c r="AC150" i="29"/>
  <c r="AC149" i="29"/>
  <c r="AC148" i="29"/>
  <c r="AC147" i="29"/>
  <c r="AC146" i="29"/>
  <c r="AC145" i="29"/>
  <c r="AC144" i="29"/>
  <c r="AC143" i="29"/>
  <c r="AC142" i="29"/>
  <c r="AC141" i="29"/>
  <c r="AC140" i="29"/>
  <c r="AC139" i="29"/>
  <c r="AC47" i="29"/>
  <c r="AD137" i="29"/>
  <c r="AC137" i="29"/>
  <c r="AC136" i="29"/>
  <c r="AD135" i="29"/>
  <c r="AC135" i="29"/>
  <c r="AD159" i="29"/>
  <c r="AC159" i="29"/>
  <c r="AD133" i="29"/>
  <c r="AC133" i="29"/>
  <c r="AD132" i="29"/>
  <c r="AD131" i="29"/>
  <c r="AC131" i="29"/>
  <c r="AD130" i="29"/>
  <c r="AC130" i="29"/>
  <c r="AD129" i="29"/>
  <c r="AC129" i="29"/>
  <c r="AC44" i="29"/>
  <c r="AC138" i="29"/>
  <c r="AC126" i="29"/>
  <c r="AC134" i="29"/>
  <c r="AC124" i="29"/>
  <c r="AD123" i="29"/>
  <c r="AC123" i="29"/>
  <c r="AD122" i="29"/>
  <c r="AC122" i="29"/>
  <c r="AD121" i="29"/>
  <c r="AC121" i="29"/>
  <c r="AD120" i="29"/>
  <c r="AC120" i="29"/>
  <c r="AD119" i="29"/>
  <c r="AC119" i="29"/>
  <c r="AD118" i="29"/>
  <c r="AC118" i="29"/>
  <c r="AD117" i="29"/>
  <c r="AC117" i="29"/>
  <c r="AD116" i="29"/>
  <c r="AC116" i="29"/>
  <c r="AD115" i="29"/>
  <c r="AC115" i="29"/>
  <c r="AD114" i="29"/>
  <c r="AC114" i="29"/>
  <c r="AD113" i="29"/>
  <c r="AC113" i="29"/>
  <c r="AD112" i="29"/>
  <c r="AC112" i="29"/>
  <c r="AD111" i="29"/>
  <c r="AC111" i="29"/>
  <c r="AD110" i="29"/>
  <c r="AC110" i="29"/>
  <c r="AD109" i="29"/>
  <c r="AC109" i="29"/>
  <c r="AD108" i="29"/>
  <c r="AC108" i="29"/>
  <c r="AD107" i="29"/>
  <c r="AC107" i="29"/>
  <c r="AD106" i="29"/>
  <c r="AC106" i="29"/>
  <c r="AD105" i="29"/>
  <c r="AC105" i="29"/>
  <c r="AD104" i="29"/>
  <c r="AC104" i="29"/>
  <c r="AD103" i="29"/>
  <c r="AC103" i="29"/>
  <c r="AD102" i="29"/>
  <c r="AC102" i="29"/>
  <c r="AD101" i="29"/>
  <c r="AC101" i="29"/>
  <c r="AD100" i="29"/>
  <c r="AC100" i="29"/>
  <c r="AD99" i="29"/>
  <c r="AC99" i="29"/>
  <c r="AD128" i="29"/>
  <c r="AC128" i="29"/>
  <c r="AD97" i="29"/>
  <c r="AC97" i="29"/>
  <c r="AD96" i="29"/>
  <c r="AC96" i="29"/>
  <c r="AD95" i="29"/>
  <c r="AC95" i="29"/>
  <c r="AD94" i="29"/>
  <c r="AC94" i="29"/>
  <c r="AD93" i="29"/>
  <c r="AC93" i="29"/>
  <c r="AD127" i="29"/>
  <c r="AC127" i="29"/>
  <c r="AD91" i="29"/>
  <c r="AC91" i="29"/>
  <c r="AD90" i="29"/>
  <c r="AC90" i="29"/>
  <c r="AD89" i="29"/>
  <c r="AC89" i="29"/>
  <c r="AD88" i="29"/>
  <c r="AC88" i="29"/>
  <c r="AD87" i="29"/>
  <c r="AC87" i="29"/>
  <c r="AD86" i="29"/>
  <c r="AD85" i="29"/>
  <c r="AD84" i="29"/>
  <c r="AC84" i="29"/>
  <c r="AD83" i="29"/>
  <c r="AC83" i="29"/>
  <c r="AD125" i="29"/>
  <c r="AC125" i="29"/>
  <c r="AD81" i="29"/>
  <c r="AC81" i="29"/>
  <c r="AD80" i="29"/>
  <c r="AC80" i="29"/>
  <c r="AD79" i="29"/>
  <c r="AC79" i="29"/>
  <c r="AD78" i="29"/>
  <c r="AC78" i="29"/>
  <c r="AD77" i="29"/>
  <c r="AD76" i="29"/>
  <c r="AC76" i="29"/>
  <c r="AD36" i="29"/>
  <c r="AC36" i="29"/>
  <c r="AD74" i="29"/>
  <c r="AC74" i="29"/>
  <c r="AD73" i="29"/>
  <c r="AC73" i="29"/>
  <c r="AD72" i="29"/>
  <c r="AD98" i="29"/>
  <c r="AC98" i="29"/>
  <c r="AD70" i="29"/>
  <c r="AC70" i="29"/>
  <c r="AD69" i="29"/>
  <c r="AC69" i="29"/>
  <c r="AD68" i="29"/>
  <c r="AC68" i="29"/>
  <c r="AD67" i="29"/>
  <c r="AC67" i="29"/>
  <c r="AD92" i="29"/>
  <c r="AC92" i="29"/>
  <c r="AD65" i="29"/>
  <c r="AC65" i="29"/>
  <c r="AD64" i="29"/>
  <c r="AC64" i="29"/>
  <c r="AD63" i="29"/>
  <c r="AC63" i="29"/>
  <c r="AD62" i="29"/>
  <c r="AD61" i="29"/>
  <c r="AC61" i="29"/>
  <c r="AD60" i="29"/>
  <c r="AC60" i="29"/>
  <c r="AD59" i="29"/>
  <c r="AC59" i="29"/>
  <c r="AD58" i="29"/>
  <c r="AC58" i="29"/>
  <c r="AD57" i="29"/>
  <c r="AC57" i="29"/>
  <c r="AD56" i="29"/>
  <c r="AC56" i="29"/>
  <c r="AD82" i="29"/>
  <c r="AC82" i="29"/>
  <c r="AD54" i="29"/>
  <c r="AC54" i="29"/>
  <c r="AD53" i="29"/>
  <c r="AC53" i="29"/>
  <c r="AD75" i="29"/>
  <c r="AC75" i="29"/>
  <c r="AD71" i="29"/>
  <c r="AC71" i="29"/>
  <c r="AD66" i="29"/>
  <c r="AC66" i="29"/>
  <c r="AD49" i="29"/>
  <c r="AC49" i="29"/>
  <c r="AD55" i="29"/>
  <c r="AC55" i="29"/>
  <c r="AD51" i="29"/>
  <c r="AC51" i="29"/>
  <c r="AD46" i="29"/>
  <c r="AC46" i="29"/>
  <c r="AD50" i="29"/>
  <c r="AC50" i="29"/>
  <c r="AD48" i="29"/>
  <c r="AC48" i="29"/>
  <c r="AD43" i="29"/>
  <c r="AC43" i="29"/>
  <c r="AD45" i="29"/>
  <c r="AC45" i="29"/>
  <c r="AD41" i="29"/>
  <c r="AC41" i="29"/>
  <c r="AD42" i="29"/>
  <c r="AC42" i="29"/>
  <c r="AD40" i="29"/>
  <c r="AC40" i="29"/>
  <c r="AD39" i="29"/>
  <c r="AC39" i="29"/>
  <c r="AD32" i="29"/>
  <c r="AC32" i="29"/>
  <c r="AD38" i="29"/>
  <c r="AC38" i="29"/>
  <c r="AD37" i="29"/>
  <c r="AC37" i="29"/>
  <c r="AD31" i="29"/>
  <c r="AC31" i="29"/>
  <c r="AD27" i="29"/>
  <c r="AC27" i="29"/>
  <c r="AD25" i="29"/>
  <c r="AC25" i="29"/>
  <c r="AD34" i="29"/>
  <c r="AC34" i="29"/>
  <c r="AD24" i="29"/>
  <c r="AC24" i="29"/>
  <c r="AD28" i="29"/>
  <c r="AC28" i="29"/>
  <c r="AD23" i="29"/>
  <c r="AC23" i="29"/>
  <c r="AD22" i="29"/>
  <c r="AC22" i="29"/>
  <c r="AD33" i="29"/>
  <c r="AC33" i="29"/>
  <c r="AD21" i="29"/>
  <c r="AC21" i="29"/>
  <c r="AD20" i="29"/>
  <c r="AC20" i="29"/>
  <c r="AD13" i="29"/>
  <c r="AC13" i="29"/>
  <c r="AD12" i="29"/>
  <c r="AC12" i="29"/>
  <c r="AD8" i="29"/>
  <c r="AC8" i="29"/>
  <c r="AD19" i="29"/>
  <c r="AC19" i="29"/>
  <c r="AD18" i="29"/>
  <c r="AC18" i="29"/>
  <c r="AD17" i="29"/>
  <c r="AC17" i="29"/>
  <c r="AD30" i="29"/>
  <c r="AC30" i="29"/>
  <c r="AD29" i="29"/>
  <c r="AC29" i="29"/>
  <c r="AD14" i="29"/>
  <c r="AC14" i="29"/>
  <c r="AD16" i="29"/>
  <c r="AC16" i="29"/>
  <c r="AD15" i="29"/>
  <c r="AC15" i="29"/>
  <c r="AD26" i="29"/>
  <c r="AC26" i="29"/>
  <c r="AD11" i="29"/>
  <c r="AC11" i="29"/>
  <c r="AD10" i="29"/>
  <c r="AC10" i="29"/>
  <c r="AD9" i="29"/>
  <c r="AC9" i="29"/>
  <c r="AC7" i="29"/>
  <c r="AD7" i="29" s="1"/>
  <c r="AP5" i="29"/>
  <c r="G194" i="29" l="1"/>
  <c r="P194" i="29"/>
  <c r="X194" i="29"/>
  <c r="AC191" i="29"/>
  <c r="M194" i="29"/>
  <c r="V194" i="29"/>
  <c r="U194" i="29"/>
  <c r="N194" i="29"/>
  <c r="W194" i="29"/>
  <c r="I194" i="29"/>
  <c r="R194" i="29"/>
  <c r="L194" i="29"/>
  <c r="AD30" i="28"/>
  <c r="AC194" i="29" l="1"/>
  <c r="AC193" i="29"/>
  <c r="AC178" i="28"/>
  <c r="AB178" i="28"/>
  <c r="AA178" i="28"/>
  <c r="Z178" i="28"/>
  <c r="Y178" i="28"/>
  <c r="X178" i="28"/>
  <c r="W178" i="28"/>
  <c r="V178" i="28"/>
  <c r="U178" i="28"/>
  <c r="T178" i="28"/>
  <c r="S178" i="28"/>
  <c r="R178" i="28"/>
  <c r="Q178" i="28"/>
  <c r="O178" i="28"/>
  <c r="N178" i="28"/>
  <c r="M178" i="28"/>
  <c r="L178" i="28"/>
  <c r="K178" i="28"/>
  <c r="I178" i="28"/>
  <c r="H178" i="28"/>
  <c r="G178" i="28"/>
  <c r="F178" i="28"/>
  <c r="AC177" i="28"/>
  <c r="AB177" i="28"/>
  <c r="AA177" i="28"/>
  <c r="Z177" i="28"/>
  <c r="Y177" i="28"/>
  <c r="X177" i="28"/>
  <c r="W177" i="28"/>
  <c r="V177" i="28"/>
  <c r="U177" i="28"/>
  <c r="T177" i="28"/>
  <c r="S177" i="28"/>
  <c r="S179" i="28" s="1"/>
  <c r="R177" i="28"/>
  <c r="Q177" i="28"/>
  <c r="O177" i="28"/>
  <c r="N177" i="28"/>
  <c r="M177" i="28"/>
  <c r="L177" i="28"/>
  <c r="K177" i="28"/>
  <c r="I177" i="28"/>
  <c r="H177" i="28"/>
  <c r="G177" i="28"/>
  <c r="AC175" i="28"/>
  <c r="AB175" i="28"/>
  <c r="AA175" i="28"/>
  <c r="Z175" i="28"/>
  <c r="X175" i="28"/>
  <c r="W175" i="28"/>
  <c r="V175" i="28"/>
  <c r="U175" i="28"/>
  <c r="T175" i="28"/>
  <c r="S175" i="28"/>
  <c r="R175" i="28"/>
  <c r="Q175" i="28"/>
  <c r="P175" i="28"/>
  <c r="O175" i="28"/>
  <c r="N175" i="28"/>
  <c r="M175" i="28"/>
  <c r="L175" i="28"/>
  <c r="K175" i="28"/>
  <c r="J175" i="28"/>
  <c r="I175" i="28"/>
  <c r="H175" i="28"/>
  <c r="G175" i="28"/>
  <c r="F175" i="28"/>
  <c r="E175" i="28"/>
  <c r="C175" i="28"/>
  <c r="AE174" i="28"/>
  <c r="AD173" i="28"/>
  <c r="AE173" i="28"/>
  <c r="AD46" i="28"/>
  <c r="AE172" i="28"/>
  <c r="AD172" i="28"/>
  <c r="AE171" i="28"/>
  <c r="AD171" i="28"/>
  <c r="AE170" i="28"/>
  <c r="AD170" i="28"/>
  <c r="AE169" i="28"/>
  <c r="AD169" i="28"/>
  <c r="AE168" i="28"/>
  <c r="AD168" i="28"/>
  <c r="AE167" i="28"/>
  <c r="AD167" i="28"/>
  <c r="AE166" i="28"/>
  <c r="AD166" i="28"/>
  <c r="AE165" i="28"/>
  <c r="AD156" i="28"/>
  <c r="AE164" i="28"/>
  <c r="AD164" i="28"/>
  <c r="AE163" i="28"/>
  <c r="AD163" i="28"/>
  <c r="AE162" i="28"/>
  <c r="AD144" i="28"/>
  <c r="AE161" i="28"/>
  <c r="AD161" i="28"/>
  <c r="AE160" i="28"/>
  <c r="AD140" i="28"/>
  <c r="AD127" i="28"/>
  <c r="AD110" i="28"/>
  <c r="AD109" i="28"/>
  <c r="AD106" i="28"/>
  <c r="AD104" i="28"/>
  <c r="AD99" i="28"/>
  <c r="AD97" i="28"/>
  <c r="AD57" i="28"/>
  <c r="AD53" i="28"/>
  <c r="AD62" i="28"/>
  <c r="AD160" i="28"/>
  <c r="AD152" i="28"/>
  <c r="AD148" i="28"/>
  <c r="AD145" i="28"/>
  <c r="AD39" i="28"/>
  <c r="AD120" i="28"/>
  <c r="AE136" i="28"/>
  <c r="AD136" i="28"/>
  <c r="AD96" i="28"/>
  <c r="AE134" i="28"/>
  <c r="AD90" i="28"/>
  <c r="AE133" i="28"/>
  <c r="AD73" i="28"/>
  <c r="AE132" i="28"/>
  <c r="AD132" i="28"/>
  <c r="AE131" i="28"/>
  <c r="AD72" i="28"/>
  <c r="AE130" i="28"/>
  <c r="AD130" i="28"/>
  <c r="AE129" i="28"/>
  <c r="AD129" i="28"/>
  <c r="AE128" i="28"/>
  <c r="AD128" i="28"/>
  <c r="AD60" i="28"/>
  <c r="AD59" i="28"/>
  <c r="AD48" i="28"/>
  <c r="AD69" i="28"/>
  <c r="AD58" i="28"/>
  <c r="AE122" i="28"/>
  <c r="AD122" i="28"/>
  <c r="AE121" i="28"/>
  <c r="AD121" i="28"/>
  <c r="AE120" i="28"/>
  <c r="AD174" i="28"/>
  <c r="AE119" i="28"/>
  <c r="AD119" i="28"/>
  <c r="AE118" i="28"/>
  <c r="AD118" i="28"/>
  <c r="AE117" i="28"/>
  <c r="AD165" i="28"/>
  <c r="AE116" i="28"/>
  <c r="AD116" i="28"/>
  <c r="AE115" i="28"/>
  <c r="AD115" i="28"/>
  <c r="AE114" i="28"/>
  <c r="AD114" i="28"/>
  <c r="AE113" i="28"/>
  <c r="AD153" i="28"/>
  <c r="AE112" i="28"/>
  <c r="AD138" i="28"/>
  <c r="AE111" i="28"/>
  <c r="AD134" i="28"/>
  <c r="AE110" i="28"/>
  <c r="AD105" i="28"/>
  <c r="AE109" i="28"/>
  <c r="AD88" i="28"/>
  <c r="AE108" i="28"/>
  <c r="AD108" i="28"/>
  <c r="AE107" i="28"/>
  <c r="AD107" i="28"/>
  <c r="AE106" i="28"/>
  <c r="AD64" i="28"/>
  <c r="AE105" i="28"/>
  <c r="AD54" i="28"/>
  <c r="AE104" i="28"/>
  <c r="AD68" i="28"/>
  <c r="AE103" i="28"/>
  <c r="AD103" i="28"/>
  <c r="AE102" i="28"/>
  <c r="AD31" i="28"/>
  <c r="AE101" i="28"/>
  <c r="AD101" i="28"/>
  <c r="AE100" i="28"/>
  <c r="AD150" i="28"/>
  <c r="AE99" i="28"/>
  <c r="AD126" i="28"/>
  <c r="AE98" i="28"/>
  <c r="AD98" i="28"/>
  <c r="AE97" i="28"/>
  <c r="AD117" i="28"/>
  <c r="AE96" i="28"/>
  <c r="AD17" i="28"/>
  <c r="AE95" i="28"/>
  <c r="AD49" i="28"/>
  <c r="AE94" i="28"/>
  <c r="AD159" i="28"/>
  <c r="AE93" i="28"/>
  <c r="AD142" i="28"/>
  <c r="AE92" i="28"/>
  <c r="AD135" i="28"/>
  <c r="AE91" i="28"/>
  <c r="AD125" i="28"/>
  <c r="AE90" i="28"/>
  <c r="AD75" i="28"/>
  <c r="AE89" i="28"/>
  <c r="AD52" i="28"/>
  <c r="AE88" i="28"/>
  <c r="AD157" i="28"/>
  <c r="AE87" i="28"/>
  <c r="AD146" i="28"/>
  <c r="AE86" i="28"/>
  <c r="AD86" i="28"/>
  <c r="AE85" i="28"/>
  <c r="AD143" i="28"/>
  <c r="AE84" i="28"/>
  <c r="AD70" i="28"/>
  <c r="AE83" i="28"/>
  <c r="AD83" i="28"/>
  <c r="AE82" i="28"/>
  <c r="AD82" i="28"/>
  <c r="AE81" i="28"/>
  <c r="AD81" i="28"/>
  <c r="AE80" i="28"/>
  <c r="AD16" i="28"/>
  <c r="AE79" i="28"/>
  <c r="AD79" i="28"/>
  <c r="AE78" i="28"/>
  <c r="AD78" i="28"/>
  <c r="AE77" i="28"/>
  <c r="AD112" i="28"/>
  <c r="AE76" i="28"/>
  <c r="AD100" i="28"/>
  <c r="AE75" i="28"/>
  <c r="AD139" i="28"/>
  <c r="AE74" i="28"/>
  <c r="AD80" i="28"/>
  <c r="AE73" i="28"/>
  <c r="AD77" i="28"/>
  <c r="AE72" i="28"/>
  <c r="AD55" i="28"/>
  <c r="AE71" i="28"/>
  <c r="AD13" i="28"/>
  <c r="AE70" i="28"/>
  <c r="AD26" i="28"/>
  <c r="AE69" i="28"/>
  <c r="AD42" i="28"/>
  <c r="AE68" i="28"/>
  <c r="AD41" i="28"/>
  <c r="AE67" i="28"/>
  <c r="AD37" i="28"/>
  <c r="AE66" i="28"/>
  <c r="AD24" i="28"/>
  <c r="AE65" i="28"/>
  <c r="AD56" i="28"/>
  <c r="AE64" i="28"/>
  <c r="AD14" i="28"/>
  <c r="AE63" i="28"/>
  <c r="AD155" i="28"/>
  <c r="AE62" i="28"/>
  <c r="AD21" i="28"/>
  <c r="AE61" i="28"/>
  <c r="AD25" i="28"/>
  <c r="AE60" i="28"/>
  <c r="AD22" i="28"/>
  <c r="AE59" i="28"/>
  <c r="AD162" i="28"/>
  <c r="AE58" i="28"/>
  <c r="AD102" i="28"/>
  <c r="AE57" i="28"/>
  <c r="AD123" i="28"/>
  <c r="AE56" i="28"/>
  <c r="AD93" i="28"/>
  <c r="AE55" i="28"/>
  <c r="AD94" i="28"/>
  <c r="AE54" i="28"/>
  <c r="AD89" i="28"/>
  <c r="AE53" i="28"/>
  <c r="AD113" i="28"/>
  <c r="AE52" i="28"/>
  <c r="AD111" i="28"/>
  <c r="AE51" i="28"/>
  <c r="AD92" i="28"/>
  <c r="AE50" i="28"/>
  <c r="AD67" i="28"/>
  <c r="AE49" i="28"/>
  <c r="AD147" i="28"/>
  <c r="AE48" i="28"/>
  <c r="AD133" i="28"/>
  <c r="AE47" i="28"/>
  <c r="AD63" i="28"/>
  <c r="AE46" i="28"/>
  <c r="AD137" i="28"/>
  <c r="AE45" i="28"/>
  <c r="AD95" i="28"/>
  <c r="AE44" i="28"/>
  <c r="AD149" i="28"/>
  <c r="AE43" i="28"/>
  <c r="AD32" i="28"/>
  <c r="AE42" i="28"/>
  <c r="AD12" i="28"/>
  <c r="AE41" i="28"/>
  <c r="AD29" i="28"/>
  <c r="AE40" i="28"/>
  <c r="AD35" i="28"/>
  <c r="AE39" i="28"/>
  <c r="AD45" i="28"/>
  <c r="AE38" i="28"/>
  <c r="AD43" i="28"/>
  <c r="AE37" i="28"/>
  <c r="AD65" i="28"/>
  <c r="AE36" i="28"/>
  <c r="AD141" i="28"/>
  <c r="AE35" i="28"/>
  <c r="AD28" i="28"/>
  <c r="AE34" i="28"/>
  <c r="AD51" i="28"/>
  <c r="AE33" i="28"/>
  <c r="AD44" i="28"/>
  <c r="AE32" i="28"/>
  <c r="AD33" i="28"/>
  <c r="AE31" i="28"/>
  <c r="AD66" i="28"/>
  <c r="AE30" i="28"/>
  <c r="AD8" i="28"/>
  <c r="AE29" i="28"/>
  <c r="AD15" i="28"/>
  <c r="AE28" i="28"/>
  <c r="AD124" i="28"/>
  <c r="AE27" i="28"/>
  <c r="AD18" i="28"/>
  <c r="AE26" i="28"/>
  <c r="AD151" i="28"/>
  <c r="AE25" i="28"/>
  <c r="AD23" i="28"/>
  <c r="AE24" i="28"/>
  <c r="AD154" i="28"/>
  <c r="AE23" i="28"/>
  <c r="AD36" i="28"/>
  <c r="AE22" i="28"/>
  <c r="AD20" i="28"/>
  <c r="AE21" i="28"/>
  <c r="AD11" i="28"/>
  <c r="AE20" i="28"/>
  <c r="AD74" i="28"/>
  <c r="AE19" i="28"/>
  <c r="AD19" i="28"/>
  <c r="AE18" i="28"/>
  <c r="AD158" i="28"/>
  <c r="AE17" i="28"/>
  <c r="AD34" i="28"/>
  <c r="AE16" i="28"/>
  <c r="AD91" i="28"/>
  <c r="AE15" i="28"/>
  <c r="AD87" i="28"/>
  <c r="AE14" i="28"/>
  <c r="AD40" i="28"/>
  <c r="AE13" i="28"/>
  <c r="AD50" i="28"/>
  <c r="AE12" i="28"/>
  <c r="AD47" i="28"/>
  <c r="AE11" i="28"/>
  <c r="AD9" i="28"/>
  <c r="AE10" i="28"/>
  <c r="AD27" i="28"/>
  <c r="AE9" i="28"/>
  <c r="AD38" i="28"/>
  <c r="AE8" i="28"/>
  <c r="AD10" i="28"/>
  <c r="AD7" i="28"/>
  <c r="AE7" i="28" s="1"/>
  <c r="AD5" i="28"/>
  <c r="AQ5" i="28" s="1"/>
  <c r="AA179" i="28" l="1"/>
  <c r="T179" i="28"/>
  <c r="AB179" i="28"/>
  <c r="M179" i="28"/>
  <c r="G179" i="28"/>
  <c r="L179" i="28"/>
  <c r="Q179" i="28"/>
  <c r="U179" i="28"/>
  <c r="Y179" i="28"/>
  <c r="AC179" i="28"/>
  <c r="AD175" i="28"/>
  <c r="R179" i="28"/>
  <c r="V179" i="28"/>
  <c r="W179" i="28"/>
  <c r="N179" i="28"/>
  <c r="K179" i="28"/>
  <c r="O179" i="28"/>
  <c r="I179" i="28"/>
  <c r="AD176" i="28"/>
  <c r="H179" i="28"/>
  <c r="Z179" i="28"/>
  <c r="F179" i="28"/>
  <c r="X179" i="28"/>
  <c r="AD178" i="28" l="1"/>
  <c r="AD179" i="28"/>
  <c r="Z178" i="27"/>
  <c r="Z182" i="27" s="1"/>
  <c r="Z177" i="27"/>
  <c r="Z181" i="27" s="1"/>
  <c r="Y178" i="27" l="1"/>
  <c r="Y182" i="27" s="1"/>
  <c r="Y177" i="27"/>
  <c r="Y181" i="27" s="1"/>
  <c r="AD5" i="27"/>
  <c r="X178" i="27" l="1"/>
  <c r="X182" i="27" s="1"/>
  <c r="X177" i="27"/>
  <c r="X181" i="27" s="1"/>
  <c r="W178" i="27" l="1"/>
  <c r="W182" i="27" s="1"/>
  <c r="W177" i="27"/>
  <c r="V178" i="27" l="1"/>
  <c r="V182" i="27" s="1"/>
  <c r="V177" i="27"/>
  <c r="U178" i="27" l="1"/>
  <c r="U182" i="27" s="1"/>
  <c r="U177" i="27"/>
  <c r="T177" i="27" l="1"/>
  <c r="S178" i="27" l="1"/>
  <c r="S182" i="27" s="1"/>
  <c r="S177" i="27"/>
  <c r="AD157" i="27" l="1"/>
  <c r="AD156" i="27"/>
  <c r="AD155" i="27"/>
  <c r="AD153" i="27"/>
  <c r="AD145" i="27"/>
  <c r="AD144" i="27"/>
  <c r="R178" i="27"/>
  <c r="R182" i="27" s="1"/>
  <c r="R177" i="27"/>
  <c r="Q178" i="27" l="1"/>
  <c r="Q182" i="27" s="1"/>
  <c r="Q177" i="27"/>
  <c r="O178" i="27" l="1"/>
  <c r="O182" i="27" s="1"/>
  <c r="O177" i="27"/>
  <c r="AT5" i="26" l="1"/>
  <c r="AV5" i="26" s="1"/>
  <c r="N178" i="27" l="1"/>
  <c r="N182" i="27" s="1"/>
  <c r="N177" i="27"/>
  <c r="AD146" i="27" l="1"/>
  <c r="AD143" i="27"/>
  <c r="M178" i="27"/>
  <c r="M182" i="27" s="1"/>
  <c r="M177" i="27"/>
  <c r="L177" i="27"/>
  <c r="L178" i="27" l="1"/>
  <c r="L182" i="27" s="1"/>
  <c r="AD158" i="27" l="1"/>
  <c r="AD154" i="27"/>
  <c r="AD152" i="27"/>
  <c r="AD142" i="27"/>
  <c r="AD141" i="27"/>
  <c r="AD140" i="27"/>
  <c r="AD139" i="27"/>
  <c r="AD138" i="27"/>
  <c r="AD137" i="27"/>
  <c r="AD136" i="27"/>
  <c r="AD128" i="27"/>
  <c r="AD127" i="27"/>
  <c r="AD126" i="27"/>
  <c r="AD125" i="27"/>
  <c r="AD124" i="27"/>
  <c r="K178" i="27" l="1"/>
  <c r="K182" i="27" s="1"/>
  <c r="K177" i="27"/>
  <c r="I178" i="27" l="1"/>
  <c r="I182" i="27" s="1"/>
  <c r="I177" i="27"/>
  <c r="I181" i="27" s="1"/>
  <c r="AD7" i="27"/>
  <c r="AE7" i="27" s="1"/>
  <c r="AD8" i="27"/>
  <c r="AE8" i="27"/>
  <c r="AD9" i="27"/>
  <c r="AE9" i="27"/>
  <c r="AD10" i="27"/>
  <c r="AE10" i="27"/>
  <c r="AD11" i="27"/>
  <c r="AE11" i="27"/>
  <c r="AD12" i="27"/>
  <c r="AE12" i="27"/>
  <c r="AD13" i="27"/>
  <c r="AE13" i="27"/>
  <c r="AD14" i="27"/>
  <c r="AE14" i="27"/>
  <c r="AD15" i="27"/>
  <c r="AE15" i="27"/>
  <c r="AD16" i="27"/>
  <c r="AE16" i="27"/>
  <c r="AD17" i="27"/>
  <c r="AE17" i="27"/>
  <c r="AD18" i="27"/>
  <c r="AE18" i="27"/>
  <c r="AD19" i="27"/>
  <c r="AE19" i="27"/>
  <c r="AD20" i="27"/>
  <c r="AE20" i="27"/>
  <c r="AD21" i="27"/>
  <c r="AE21" i="27"/>
  <c r="AD22" i="27"/>
  <c r="AE22" i="27"/>
  <c r="AD23" i="27"/>
  <c r="AE23" i="27"/>
  <c r="AD24" i="27"/>
  <c r="AE24" i="27"/>
  <c r="AD25" i="27"/>
  <c r="AE25" i="27"/>
  <c r="H178" i="27" l="1"/>
  <c r="H182" i="27" s="1"/>
  <c r="H177" i="27"/>
  <c r="H181" i="27" s="1"/>
  <c r="G177" i="27"/>
  <c r="G181" i="27" s="1"/>
  <c r="G178" i="27" l="1"/>
  <c r="G182" i="27" s="1"/>
  <c r="F178" i="27"/>
  <c r="F182" i="27" s="1"/>
  <c r="AD182" i="27" s="1"/>
  <c r="AE182" i="27" s="1"/>
  <c r="F177" i="27"/>
  <c r="F181" i="27" s="1"/>
  <c r="AD181" i="27" s="1"/>
  <c r="AE181" i="27" s="1"/>
  <c r="AD129" i="27" l="1"/>
  <c r="AE129" i="27"/>
  <c r="AC178" i="27" l="1"/>
  <c r="AB178" i="27"/>
  <c r="AA178" i="27"/>
  <c r="T178" i="27"/>
  <c r="AC177" i="27"/>
  <c r="AC179" i="27" s="1"/>
  <c r="AB177" i="27"/>
  <c r="AA177" i="27"/>
  <c r="Y179" i="27"/>
  <c r="U179" i="27"/>
  <c r="L179" i="27"/>
  <c r="G179" i="27"/>
  <c r="AC175" i="27"/>
  <c r="AB175" i="27"/>
  <c r="AA175" i="27"/>
  <c r="Z175" i="27"/>
  <c r="X175" i="27"/>
  <c r="W175" i="27"/>
  <c r="V175" i="27"/>
  <c r="U175" i="27"/>
  <c r="T175" i="27"/>
  <c r="S175" i="27"/>
  <c r="R175" i="27"/>
  <c r="Q175" i="27"/>
  <c r="P175" i="27"/>
  <c r="O175" i="27"/>
  <c r="N175" i="27"/>
  <c r="M175" i="27"/>
  <c r="L175" i="27"/>
  <c r="K175" i="27"/>
  <c r="J175" i="27"/>
  <c r="I175" i="27"/>
  <c r="H175" i="27"/>
  <c r="G175" i="27"/>
  <c r="F175" i="27"/>
  <c r="E175" i="27"/>
  <c r="C175" i="27"/>
  <c r="AE174" i="27"/>
  <c r="AD174" i="27"/>
  <c r="AE173" i="27"/>
  <c r="AD173" i="27"/>
  <c r="AE172" i="27"/>
  <c r="AD172" i="27"/>
  <c r="AE171" i="27"/>
  <c r="AD171" i="27"/>
  <c r="AE170" i="27"/>
  <c r="AD170" i="27"/>
  <c r="AE169" i="27"/>
  <c r="AD169" i="27"/>
  <c r="AE168" i="27"/>
  <c r="AD168" i="27"/>
  <c r="AE167" i="27"/>
  <c r="AD167" i="27"/>
  <c r="AE166" i="27"/>
  <c r="AD166" i="27"/>
  <c r="AE165" i="27"/>
  <c r="AD165" i="27"/>
  <c r="AE164" i="27"/>
  <c r="AD164" i="27"/>
  <c r="AE163" i="27"/>
  <c r="AD163" i="27"/>
  <c r="AE162" i="27"/>
  <c r="AD162" i="27"/>
  <c r="AE161" i="27"/>
  <c r="AD161" i="27"/>
  <c r="AE160" i="27"/>
  <c r="AD160" i="27"/>
  <c r="AE137" i="27"/>
  <c r="AE135" i="27"/>
  <c r="AD135" i="27"/>
  <c r="AE134" i="27"/>
  <c r="AD134" i="27"/>
  <c r="AE133" i="27"/>
  <c r="AD133" i="27"/>
  <c r="AE132" i="27"/>
  <c r="AD132" i="27"/>
  <c r="AE131" i="27"/>
  <c r="AD131" i="27"/>
  <c r="AE130" i="27"/>
  <c r="AD130" i="27"/>
  <c r="AE123" i="27"/>
  <c r="AD123" i="27"/>
  <c r="AE122" i="27"/>
  <c r="AD122" i="27"/>
  <c r="AE121" i="27"/>
  <c r="AD121" i="27"/>
  <c r="AE120" i="27"/>
  <c r="AD120" i="27"/>
  <c r="AE119" i="27"/>
  <c r="AD119" i="27"/>
  <c r="AE118" i="27"/>
  <c r="AD118" i="27"/>
  <c r="AE117" i="27"/>
  <c r="AD117" i="27"/>
  <c r="AE116" i="27"/>
  <c r="AD116" i="27"/>
  <c r="AE115" i="27"/>
  <c r="AD115" i="27"/>
  <c r="AE114" i="27"/>
  <c r="AD114" i="27"/>
  <c r="AE113" i="27"/>
  <c r="AD113" i="27"/>
  <c r="AE112" i="27"/>
  <c r="AD112" i="27"/>
  <c r="AE111" i="27"/>
  <c r="AD111" i="27"/>
  <c r="AE110" i="27"/>
  <c r="AD110" i="27"/>
  <c r="AE109" i="27"/>
  <c r="AD109" i="27"/>
  <c r="AE108" i="27"/>
  <c r="AD108" i="27"/>
  <c r="AE107" i="27"/>
  <c r="AD107" i="27"/>
  <c r="AE106" i="27"/>
  <c r="AD106" i="27"/>
  <c r="AE105" i="27"/>
  <c r="AD105" i="27"/>
  <c r="AE104" i="27"/>
  <c r="AD104" i="27"/>
  <c r="AE103" i="27"/>
  <c r="AD103" i="27"/>
  <c r="AE102" i="27"/>
  <c r="AD102" i="27"/>
  <c r="AE101" i="27"/>
  <c r="AD101" i="27"/>
  <c r="AE100" i="27"/>
  <c r="AD100" i="27"/>
  <c r="AE99" i="27"/>
  <c r="AD99" i="27"/>
  <c r="AE98" i="27"/>
  <c r="AD98" i="27"/>
  <c r="AE97" i="27"/>
  <c r="AD97" i="27"/>
  <c r="AE96" i="27"/>
  <c r="AD96" i="27"/>
  <c r="AE95" i="27"/>
  <c r="AD95" i="27"/>
  <c r="AE94" i="27"/>
  <c r="AD94" i="27"/>
  <c r="AE93" i="27"/>
  <c r="AD93" i="27"/>
  <c r="AE92" i="27"/>
  <c r="AD92" i="27"/>
  <c r="AE91" i="27"/>
  <c r="AD91" i="27"/>
  <c r="AE90" i="27"/>
  <c r="AD90" i="27"/>
  <c r="AE89" i="27"/>
  <c r="AD89" i="27"/>
  <c r="AE88" i="27"/>
  <c r="AD88" i="27"/>
  <c r="AE87" i="27"/>
  <c r="AD87" i="27"/>
  <c r="AE86" i="27"/>
  <c r="AD86" i="27"/>
  <c r="AE85" i="27"/>
  <c r="AD85" i="27"/>
  <c r="AE84" i="27"/>
  <c r="AD84" i="27"/>
  <c r="AE83" i="27"/>
  <c r="AD83" i="27"/>
  <c r="AE82" i="27"/>
  <c r="AD82" i="27"/>
  <c r="AE81" i="27"/>
  <c r="AD81" i="27"/>
  <c r="AE80" i="27"/>
  <c r="AD80" i="27"/>
  <c r="AE79" i="27"/>
  <c r="AD79" i="27"/>
  <c r="AE78" i="27"/>
  <c r="AD78" i="27"/>
  <c r="AE77" i="27"/>
  <c r="AD77" i="27"/>
  <c r="AE76" i="27"/>
  <c r="AD76" i="27"/>
  <c r="AE75" i="27"/>
  <c r="AD75" i="27"/>
  <c r="AE74" i="27"/>
  <c r="AD74" i="27"/>
  <c r="AE73" i="27"/>
  <c r="AD73" i="27"/>
  <c r="AE72" i="27"/>
  <c r="AD72" i="27"/>
  <c r="AE71" i="27"/>
  <c r="AD71" i="27"/>
  <c r="AE70" i="27"/>
  <c r="AD70" i="27"/>
  <c r="AE69" i="27"/>
  <c r="AD69" i="27"/>
  <c r="AE68" i="27"/>
  <c r="AD68" i="27"/>
  <c r="AE67" i="27"/>
  <c r="AD67" i="27"/>
  <c r="AE66" i="27"/>
  <c r="AD66" i="27"/>
  <c r="AE65" i="27"/>
  <c r="AD65" i="27"/>
  <c r="AE64" i="27"/>
  <c r="AD64" i="27"/>
  <c r="AE63" i="27"/>
  <c r="AD63" i="27"/>
  <c r="AE62" i="27"/>
  <c r="AD62" i="27"/>
  <c r="AE61" i="27"/>
  <c r="AD61" i="27"/>
  <c r="AE60" i="27"/>
  <c r="AD60" i="27"/>
  <c r="AE59" i="27"/>
  <c r="AD59" i="27"/>
  <c r="AE58" i="27"/>
  <c r="AD58" i="27"/>
  <c r="AE57" i="27"/>
  <c r="AD57" i="27"/>
  <c r="AE56" i="27"/>
  <c r="AD56" i="27"/>
  <c r="AE55" i="27"/>
  <c r="AD55" i="27"/>
  <c r="AE54" i="27"/>
  <c r="AD54" i="27"/>
  <c r="AE53" i="27"/>
  <c r="AD53" i="27"/>
  <c r="AE52" i="27"/>
  <c r="AD52" i="27"/>
  <c r="AE51" i="27"/>
  <c r="AD51" i="27"/>
  <c r="AE50" i="27"/>
  <c r="AD50" i="27"/>
  <c r="AE49" i="27"/>
  <c r="AD49" i="27"/>
  <c r="AE48" i="27"/>
  <c r="AD48" i="27"/>
  <c r="AE47" i="27"/>
  <c r="AD47" i="27"/>
  <c r="AE46" i="27"/>
  <c r="AD46" i="27"/>
  <c r="AE45" i="27"/>
  <c r="AD45" i="27"/>
  <c r="AE44" i="27"/>
  <c r="AD44" i="27"/>
  <c r="AE43" i="27"/>
  <c r="AD43" i="27"/>
  <c r="AE42" i="27"/>
  <c r="AD42" i="27"/>
  <c r="AE41" i="27"/>
  <c r="AD41" i="27"/>
  <c r="AE40" i="27"/>
  <c r="AD40" i="27"/>
  <c r="AE39" i="27"/>
  <c r="AD39" i="27"/>
  <c r="AE38" i="27"/>
  <c r="AD38" i="27"/>
  <c r="AE37" i="27"/>
  <c r="AD37" i="27"/>
  <c r="AE36" i="27"/>
  <c r="AD36" i="27"/>
  <c r="AE35" i="27"/>
  <c r="AD35" i="27"/>
  <c r="AE34" i="27"/>
  <c r="AD34" i="27"/>
  <c r="AE33" i="27"/>
  <c r="AD33" i="27"/>
  <c r="AE32" i="27"/>
  <c r="AD32" i="27"/>
  <c r="AE31" i="27"/>
  <c r="AD31" i="27"/>
  <c r="AE30" i="27"/>
  <c r="AD30" i="27"/>
  <c r="AE29" i="27"/>
  <c r="AD29" i="27"/>
  <c r="AE28" i="27"/>
  <c r="AD28" i="27"/>
  <c r="AE27" i="27"/>
  <c r="AD27" i="27"/>
  <c r="AE26" i="27"/>
  <c r="AD26" i="27"/>
  <c r="AQ5" i="27"/>
  <c r="H179" i="27" l="1"/>
  <c r="M179" i="27"/>
  <c r="R179" i="27"/>
  <c r="V179" i="27"/>
  <c r="Z179" i="27"/>
  <c r="Q179" i="27"/>
  <c r="AD175" i="27"/>
  <c r="S179" i="27"/>
  <c r="W179" i="27"/>
  <c r="AA179" i="27"/>
  <c r="T179" i="27"/>
  <c r="X179" i="27"/>
  <c r="AB179" i="27"/>
  <c r="N179" i="27"/>
  <c r="K179" i="27"/>
  <c r="O179" i="27"/>
  <c r="I179" i="27"/>
  <c r="F179" i="27"/>
  <c r="AD176" i="27"/>
  <c r="AC168" i="26"/>
  <c r="AC167" i="26"/>
  <c r="AD178" i="27" l="1"/>
  <c r="AD179" i="27"/>
  <c r="AE164" i="26"/>
  <c r="AE163" i="26"/>
  <c r="AE162" i="26"/>
  <c r="AE161" i="26"/>
  <c r="AE160" i="26"/>
  <c r="AE159" i="26"/>
  <c r="AE158" i="26"/>
  <c r="AE157" i="26"/>
  <c r="AE156" i="26"/>
  <c r="AE155" i="26"/>
  <c r="AE154" i="26"/>
  <c r="AE153" i="26"/>
  <c r="AE152" i="26"/>
  <c r="AE151" i="26"/>
  <c r="AE150" i="26"/>
  <c r="AE149" i="26"/>
  <c r="AE148" i="26"/>
  <c r="AE147" i="26"/>
  <c r="AE146" i="26"/>
  <c r="AE145" i="26"/>
  <c r="AE144" i="26"/>
  <c r="AE143" i="26"/>
  <c r="AE142" i="26"/>
  <c r="AE141" i="26"/>
  <c r="AE140" i="26"/>
  <c r="AE139" i="26"/>
  <c r="AE138" i="26"/>
  <c r="AE137" i="26"/>
  <c r="AE136" i="26"/>
  <c r="AE135" i="26"/>
  <c r="AE134" i="26"/>
  <c r="AE133" i="26"/>
  <c r="AE132" i="26"/>
  <c r="AE131" i="26"/>
  <c r="AE130" i="26"/>
  <c r="AE129" i="26"/>
  <c r="AE128" i="26"/>
  <c r="AE127" i="26"/>
  <c r="AE126" i="26"/>
  <c r="AE125" i="26"/>
  <c r="AE124" i="26"/>
  <c r="AE123" i="26"/>
  <c r="AE122" i="26"/>
  <c r="AE121" i="26"/>
  <c r="AE120" i="26"/>
  <c r="AE119" i="26"/>
  <c r="AE118" i="26"/>
  <c r="AE117" i="26"/>
  <c r="AE116" i="26"/>
  <c r="AE115" i="26"/>
  <c r="AE114" i="26"/>
  <c r="AE113" i="26"/>
  <c r="AE112" i="26"/>
  <c r="AE111" i="26"/>
  <c r="AE110" i="26"/>
  <c r="AE109" i="26"/>
  <c r="AE108" i="26"/>
  <c r="AE107" i="26"/>
  <c r="AE106" i="26"/>
  <c r="AE105" i="26"/>
  <c r="AE104" i="26"/>
  <c r="AE103" i="26"/>
  <c r="AE102" i="26"/>
  <c r="AE101" i="26"/>
  <c r="AE100" i="26"/>
  <c r="AE99" i="26"/>
  <c r="AE98" i="26"/>
  <c r="AE97" i="26"/>
  <c r="AE96" i="26"/>
  <c r="AE95" i="26"/>
  <c r="AE94" i="26"/>
  <c r="AE93" i="26"/>
  <c r="AE92" i="26"/>
  <c r="AE91" i="26"/>
  <c r="AE90" i="26"/>
  <c r="AE89" i="26"/>
  <c r="AE88" i="26"/>
  <c r="AE87" i="26"/>
  <c r="AE86" i="26"/>
  <c r="AE85" i="26"/>
  <c r="AE84" i="26"/>
  <c r="AE83" i="26"/>
  <c r="AE82" i="26"/>
  <c r="AE81" i="26"/>
  <c r="AE80" i="26"/>
  <c r="AE79" i="26"/>
  <c r="AE78" i="26"/>
  <c r="AE77" i="26"/>
  <c r="AE76" i="26"/>
  <c r="AE75" i="26"/>
  <c r="AE74" i="26"/>
  <c r="AE73" i="26"/>
  <c r="AE72" i="26"/>
  <c r="AE71" i="26"/>
  <c r="AE70" i="26"/>
  <c r="AE69" i="26"/>
  <c r="AE68" i="26"/>
  <c r="AE67" i="26"/>
  <c r="AE66" i="26"/>
  <c r="AE65" i="26"/>
  <c r="AE64" i="26"/>
  <c r="AE63" i="26"/>
  <c r="AE62" i="26"/>
  <c r="AE61" i="26"/>
  <c r="AE60" i="26"/>
  <c r="AE59" i="26"/>
  <c r="AE58" i="26"/>
  <c r="AE57" i="26"/>
  <c r="AE56" i="26"/>
  <c r="AE55" i="26"/>
  <c r="AE54" i="26"/>
  <c r="AE53" i="26"/>
  <c r="AE52" i="26"/>
  <c r="AE51" i="26"/>
  <c r="AE50" i="26"/>
  <c r="AE49" i="26"/>
  <c r="AE48" i="26"/>
  <c r="AE47" i="26"/>
  <c r="AE46" i="26"/>
  <c r="AE45" i="26"/>
  <c r="AE44" i="26"/>
  <c r="AE43" i="26"/>
  <c r="AE42" i="26"/>
  <c r="AE41" i="26"/>
  <c r="AE40" i="26"/>
  <c r="AE39" i="26"/>
  <c r="AE38" i="26"/>
  <c r="AE37" i="26"/>
  <c r="AE36" i="26"/>
  <c r="AE35" i="26"/>
  <c r="AE34" i="26"/>
  <c r="AE33" i="26"/>
  <c r="AE32" i="26"/>
  <c r="AE31" i="26"/>
  <c r="AE30" i="26"/>
  <c r="AE29" i="26"/>
  <c r="AE28" i="26"/>
  <c r="AE27" i="26"/>
  <c r="AE26" i="26"/>
  <c r="AE25" i="26"/>
  <c r="AE24" i="26"/>
  <c r="AE23" i="26"/>
  <c r="AE22" i="26"/>
  <c r="AE21" i="26"/>
  <c r="AE20" i="26"/>
  <c r="AE19" i="26"/>
  <c r="AE18" i="26"/>
  <c r="AE17" i="26"/>
  <c r="AE16" i="26"/>
  <c r="AE15" i="26"/>
  <c r="AE14" i="26"/>
  <c r="AE13" i="26"/>
  <c r="AE12" i="26"/>
  <c r="AE11" i="26"/>
  <c r="AE10" i="26"/>
  <c r="AE9" i="26"/>
  <c r="AE8" i="26"/>
  <c r="AD164" i="26"/>
  <c r="AD163" i="26"/>
  <c r="AD162" i="26"/>
  <c r="AD161" i="26"/>
  <c r="AD160" i="26"/>
  <c r="AD159" i="26"/>
  <c r="AD158" i="26"/>
  <c r="AD157" i="26"/>
  <c r="AD156" i="26"/>
  <c r="AD155" i="26"/>
  <c r="AD154" i="26"/>
  <c r="AD153" i="26"/>
  <c r="AD152" i="26"/>
  <c r="AD151" i="26"/>
  <c r="AD150" i="26"/>
  <c r="AD149" i="26"/>
  <c r="AD148" i="26"/>
  <c r="AD147" i="26"/>
  <c r="AD146" i="26"/>
  <c r="AD145" i="26"/>
  <c r="AD144" i="26"/>
  <c r="AD143" i="26"/>
  <c r="AD142" i="26"/>
  <c r="AD141" i="26"/>
  <c r="AD140" i="26"/>
  <c r="AD139" i="26"/>
  <c r="AD138" i="26"/>
  <c r="AD137" i="26"/>
  <c r="AD136" i="26"/>
  <c r="AD135" i="26"/>
  <c r="AD134" i="26"/>
  <c r="AD133" i="26"/>
  <c r="AD132" i="26"/>
  <c r="AD131" i="26"/>
  <c r="AD130" i="26"/>
  <c r="AD129" i="26"/>
  <c r="AD128" i="26"/>
  <c r="AD127" i="26"/>
  <c r="AD126" i="26"/>
  <c r="AD125" i="26"/>
  <c r="AD124" i="26"/>
  <c r="AD123" i="26"/>
  <c r="AD122" i="26"/>
  <c r="AD121" i="26"/>
  <c r="AD120" i="26"/>
  <c r="AD119" i="26"/>
  <c r="AD118" i="26"/>
  <c r="AD117" i="26"/>
  <c r="AD116" i="26"/>
  <c r="AD115" i="26"/>
  <c r="AD114" i="26"/>
  <c r="AD113" i="26"/>
  <c r="AD112" i="26"/>
  <c r="AD111" i="26"/>
  <c r="AD110" i="26"/>
  <c r="AD109" i="26"/>
  <c r="AD108" i="26"/>
  <c r="AD107" i="26"/>
  <c r="AD106" i="26"/>
  <c r="AD105" i="26"/>
  <c r="AD104" i="26"/>
  <c r="AD103" i="26"/>
  <c r="AD102" i="26"/>
  <c r="AD101" i="26"/>
  <c r="AD100" i="26"/>
  <c r="AD99" i="26"/>
  <c r="AD98" i="26"/>
  <c r="AD97" i="26"/>
  <c r="AD96" i="26"/>
  <c r="AD95" i="26"/>
  <c r="AD94" i="26"/>
  <c r="AD93" i="26"/>
  <c r="AD92" i="26"/>
  <c r="AD91" i="26"/>
  <c r="AD90" i="26"/>
  <c r="AD89" i="26"/>
  <c r="AD88" i="26"/>
  <c r="AD87" i="26"/>
  <c r="AD86" i="26"/>
  <c r="AD85" i="26"/>
  <c r="AD84" i="26"/>
  <c r="AD83" i="26"/>
  <c r="AD82" i="26"/>
  <c r="AD81" i="26"/>
  <c r="AD80" i="26"/>
  <c r="AD79" i="26"/>
  <c r="AD78" i="26"/>
  <c r="AD77" i="26"/>
  <c r="AD76" i="26"/>
  <c r="AD75" i="26"/>
  <c r="AD74" i="26"/>
  <c r="AD73" i="26"/>
  <c r="AD72" i="26"/>
  <c r="AD71" i="26"/>
  <c r="AD70" i="26"/>
  <c r="AD69" i="26"/>
  <c r="AD68" i="26"/>
  <c r="AD67" i="26"/>
  <c r="AD66" i="26"/>
  <c r="AD65" i="26"/>
  <c r="AD64" i="26"/>
  <c r="AD63" i="26"/>
  <c r="AD62" i="26"/>
  <c r="AD61" i="26"/>
  <c r="AD60" i="26"/>
  <c r="AD59" i="26"/>
  <c r="AD58" i="26"/>
  <c r="AD57" i="26"/>
  <c r="AD56" i="26"/>
  <c r="AD55" i="26"/>
  <c r="AD54" i="26"/>
  <c r="AD53" i="26"/>
  <c r="AD52" i="26"/>
  <c r="AD51" i="26"/>
  <c r="AD50" i="26"/>
  <c r="AD49" i="26"/>
  <c r="AD48" i="26"/>
  <c r="AD47" i="26"/>
  <c r="AD46" i="26"/>
  <c r="AD45" i="26"/>
  <c r="AD44" i="26"/>
  <c r="AD43" i="26"/>
  <c r="AD42" i="26"/>
  <c r="AD41" i="26"/>
  <c r="AD40" i="26"/>
  <c r="AD39" i="26"/>
  <c r="AD38" i="26"/>
  <c r="AD37" i="26"/>
  <c r="AD36" i="26"/>
  <c r="AD35" i="26"/>
  <c r="AD34" i="26"/>
  <c r="AD33" i="26"/>
  <c r="AD32" i="26"/>
  <c r="AD31" i="26"/>
  <c r="AD30" i="26"/>
  <c r="AD29" i="26"/>
  <c r="AD28" i="26"/>
  <c r="AD27" i="26"/>
  <c r="AD26" i="26"/>
  <c r="AD25" i="26"/>
  <c r="AD24" i="26"/>
  <c r="AD23" i="26"/>
  <c r="AD22" i="26"/>
  <c r="AD21" i="26"/>
  <c r="AD20" i="26"/>
  <c r="AD19" i="26"/>
  <c r="AD18" i="26"/>
  <c r="AD17" i="26"/>
  <c r="AD16" i="26"/>
  <c r="AD15" i="26"/>
  <c r="AD14" i="26"/>
  <c r="AD13" i="26"/>
  <c r="AD12" i="26"/>
  <c r="AD11" i="26"/>
  <c r="AD10" i="26"/>
  <c r="AD9" i="26"/>
  <c r="AD8" i="26"/>
  <c r="AB167" i="26" l="1"/>
  <c r="AB168" i="26"/>
  <c r="AA168" i="26" l="1"/>
  <c r="AA167" i="26"/>
  <c r="Z168" i="26" l="1"/>
  <c r="Z167" i="26"/>
  <c r="AD5" i="26" l="1"/>
  <c r="Y168" i="26" l="1"/>
  <c r="Y167" i="26"/>
  <c r="X167" i="26" l="1"/>
  <c r="X168" i="26"/>
  <c r="W168" i="26" l="1"/>
  <c r="W167" i="26"/>
  <c r="V168" i="26" l="1"/>
  <c r="V167" i="26"/>
  <c r="U167" i="26" l="1"/>
  <c r="T165" i="26" l="1"/>
  <c r="S168" i="26" l="1"/>
  <c r="S167" i="26"/>
  <c r="R167" i="26" l="1"/>
  <c r="R168" i="26"/>
  <c r="Q168" i="26" l="1"/>
  <c r="Q167" i="26"/>
  <c r="O168" i="26" l="1"/>
  <c r="O167" i="26"/>
  <c r="O169" i="26" s="1"/>
  <c r="N168" i="26" l="1"/>
  <c r="N167" i="26"/>
  <c r="M168" i="26" l="1"/>
  <c r="M167" i="26"/>
  <c r="L168" i="26" l="1"/>
  <c r="L167" i="26"/>
  <c r="K168" i="26" l="1"/>
  <c r="K167" i="26"/>
  <c r="I168" i="26" l="1"/>
  <c r="I167" i="26"/>
  <c r="I169" i="26"/>
  <c r="H168" i="26" l="1"/>
  <c r="H167" i="26"/>
  <c r="G167" i="26" l="1"/>
  <c r="G168" i="26"/>
  <c r="F168" i="26" l="1"/>
  <c r="F167" i="26"/>
  <c r="U168" i="26" l="1"/>
  <c r="T168" i="26"/>
  <c r="AB169" i="26"/>
  <c r="X169" i="26"/>
  <c r="T167" i="26"/>
  <c r="T169" i="26" s="1"/>
  <c r="AC165" i="26"/>
  <c r="AB165" i="26"/>
  <c r="AA165" i="26"/>
  <c r="Z165" i="26"/>
  <c r="Y165" i="26"/>
  <c r="X165" i="26"/>
  <c r="W165" i="26"/>
  <c r="V165" i="26"/>
  <c r="U165" i="26"/>
  <c r="S165" i="26"/>
  <c r="R165" i="26"/>
  <c r="Q165" i="26"/>
  <c r="P165" i="26"/>
  <c r="O165" i="26"/>
  <c r="N165" i="26"/>
  <c r="M165" i="26"/>
  <c r="L165" i="26"/>
  <c r="K165" i="26"/>
  <c r="J165" i="26"/>
  <c r="I165" i="26"/>
  <c r="H165" i="26"/>
  <c r="G165" i="26"/>
  <c r="F165" i="26"/>
  <c r="E165" i="26"/>
  <c r="C165" i="26"/>
  <c r="AD7" i="26"/>
  <c r="AE7" i="26" s="1"/>
  <c r="AQ5" i="26"/>
  <c r="G169" i="26" l="1"/>
  <c r="L169" i="26"/>
  <c r="Q169" i="26"/>
  <c r="U169" i="26"/>
  <c r="Y169" i="26"/>
  <c r="AC169" i="26"/>
  <c r="N169" i="26"/>
  <c r="H169" i="26"/>
  <c r="M169" i="26"/>
  <c r="AD165" i="26"/>
  <c r="R169" i="26"/>
  <c r="V169" i="26"/>
  <c r="Z169" i="26"/>
  <c r="S169" i="26"/>
  <c r="W169" i="26"/>
  <c r="AA169" i="26"/>
  <c r="K169" i="26"/>
  <c r="AD166" i="26"/>
  <c r="F169" i="26"/>
  <c r="AB166" i="25"/>
  <c r="AD169" i="26" l="1"/>
  <c r="AD168" i="26"/>
  <c r="AA167" i="25"/>
  <c r="AA166" i="25"/>
  <c r="Z167" i="25" l="1"/>
  <c r="Z166" i="25"/>
  <c r="Y167" i="25" l="1"/>
  <c r="Y166" i="25"/>
  <c r="X166" i="25" l="1"/>
  <c r="X167" i="25"/>
  <c r="V167" i="25" l="1"/>
  <c r="V166" i="25"/>
  <c r="U167" i="25" l="1"/>
  <c r="U166" i="25"/>
  <c r="T167" i="25" l="1"/>
  <c r="T166" i="25"/>
  <c r="S166" i="25" l="1"/>
  <c r="S167" i="25"/>
  <c r="Q167" i="25" l="1"/>
  <c r="Q166" i="25"/>
  <c r="P167" i="25" l="1"/>
  <c r="P166" i="25"/>
  <c r="AD5" i="25" l="1"/>
  <c r="N167" i="25"/>
  <c r="N166" i="25" l="1"/>
  <c r="M167" i="25" l="1"/>
  <c r="M166" i="25"/>
  <c r="L166" i="25"/>
  <c r="L167" i="25" l="1"/>
  <c r="AD126" i="25" l="1"/>
  <c r="AD127" i="25"/>
  <c r="AD128" i="25"/>
  <c r="AD129" i="25"/>
  <c r="AD130" i="25"/>
  <c r="AD132" i="25"/>
  <c r="AD133" i="25"/>
  <c r="K167" i="25" l="1"/>
  <c r="K166" i="25"/>
  <c r="J167" i="25" l="1"/>
  <c r="J166" i="25"/>
  <c r="H166" i="25" l="1"/>
  <c r="H167" i="25"/>
  <c r="AD80" i="25" l="1"/>
  <c r="G167" i="25" l="1"/>
  <c r="G166" i="25"/>
  <c r="F167" i="25" l="1"/>
  <c r="F166" i="25"/>
  <c r="C164" i="25" l="1"/>
  <c r="AC167" i="25" l="1"/>
  <c r="AB167" i="25"/>
  <c r="W167" i="25"/>
  <c r="R167" i="25"/>
  <c r="AC166" i="25"/>
  <c r="W166" i="25"/>
  <c r="R166" i="25"/>
  <c r="AC164" i="25"/>
  <c r="AB164" i="25"/>
  <c r="AA164" i="25"/>
  <c r="Z164" i="25"/>
  <c r="Y164" i="25"/>
  <c r="X164" i="25"/>
  <c r="W164" i="25"/>
  <c r="V164" i="25"/>
  <c r="U164" i="25"/>
  <c r="T164" i="25"/>
  <c r="S164" i="25"/>
  <c r="R164" i="25"/>
  <c r="Q164" i="25"/>
  <c r="P164" i="25"/>
  <c r="O164" i="25"/>
  <c r="N164" i="25"/>
  <c r="M164" i="25"/>
  <c r="L164" i="25"/>
  <c r="K164" i="25"/>
  <c r="J164" i="25"/>
  <c r="I164" i="25"/>
  <c r="H164" i="25"/>
  <c r="G164" i="25"/>
  <c r="F164" i="25"/>
  <c r="E164" i="25"/>
  <c r="AD35" i="25"/>
  <c r="AD151" i="25"/>
  <c r="AD145" i="25"/>
  <c r="AD143" i="25"/>
  <c r="AD142" i="25"/>
  <c r="AD86" i="25"/>
  <c r="AD139" i="25"/>
  <c r="AD138" i="25"/>
  <c r="AD137" i="25"/>
  <c r="AD148" i="25"/>
  <c r="AD124" i="25"/>
  <c r="AD85" i="25"/>
  <c r="AD135" i="25"/>
  <c r="AD120" i="25"/>
  <c r="AD140" i="25"/>
  <c r="AD82" i="25"/>
  <c r="AD66" i="25"/>
  <c r="AD134" i="25"/>
  <c r="AD48" i="25"/>
  <c r="AD125" i="25"/>
  <c r="AD81" i="25"/>
  <c r="AD107" i="25"/>
  <c r="AD97" i="25"/>
  <c r="AD123" i="25"/>
  <c r="AD122" i="25"/>
  <c r="AD121" i="25"/>
  <c r="AD136" i="25"/>
  <c r="AD91" i="25"/>
  <c r="AD117" i="25"/>
  <c r="AD77" i="25"/>
  <c r="AD118" i="25"/>
  <c r="AD56" i="25"/>
  <c r="AD152" i="25"/>
  <c r="AD116" i="25"/>
  <c r="AD115" i="25"/>
  <c r="AD114" i="25"/>
  <c r="AD54" i="25"/>
  <c r="AD113" i="25"/>
  <c r="AD112" i="25"/>
  <c r="AD111" i="25"/>
  <c r="AD110" i="25"/>
  <c r="AD109" i="25"/>
  <c r="AD119" i="25"/>
  <c r="AD75" i="25"/>
  <c r="AD71" i="25"/>
  <c r="AD96" i="25"/>
  <c r="AD106" i="25"/>
  <c r="AD105" i="25"/>
  <c r="AD104" i="25"/>
  <c r="AD103" i="25"/>
  <c r="AD65" i="25"/>
  <c r="AD102" i="25"/>
  <c r="AD101" i="25"/>
  <c r="AD50" i="25"/>
  <c r="AD51" i="25"/>
  <c r="AD88" i="25"/>
  <c r="AD68" i="25"/>
  <c r="AD100" i="25"/>
  <c r="AD99" i="25"/>
  <c r="AD98" i="25"/>
  <c r="AD76" i="25"/>
  <c r="AD13" i="25"/>
  <c r="AD49" i="25"/>
  <c r="AD33" i="25"/>
  <c r="AD36" i="25"/>
  <c r="AD9" i="25"/>
  <c r="AD74" i="25"/>
  <c r="AD12" i="25"/>
  <c r="AD31" i="25"/>
  <c r="AD11" i="25"/>
  <c r="AD30" i="25"/>
  <c r="AD73" i="25"/>
  <c r="AD47" i="25"/>
  <c r="AD46" i="25"/>
  <c r="AD29" i="25"/>
  <c r="AD90" i="25"/>
  <c r="AD28" i="25"/>
  <c r="AD72" i="25"/>
  <c r="AD84" i="25"/>
  <c r="AD27" i="25"/>
  <c r="AD70" i="25"/>
  <c r="AD69" i="25"/>
  <c r="AD26" i="25"/>
  <c r="AD83" i="25"/>
  <c r="AD25" i="25"/>
  <c r="AD43" i="25"/>
  <c r="AD64" i="25"/>
  <c r="AD24" i="25"/>
  <c r="AD8" i="25"/>
  <c r="AD23" i="25"/>
  <c r="AD108" i="25"/>
  <c r="AD42" i="25"/>
  <c r="AD63" i="25"/>
  <c r="AD22" i="25"/>
  <c r="AD41" i="25"/>
  <c r="AD40" i="25"/>
  <c r="AD21" i="25"/>
  <c r="AD52" i="25"/>
  <c r="AD60" i="25"/>
  <c r="AD59" i="25"/>
  <c r="AD37" i="25"/>
  <c r="AD58" i="25"/>
  <c r="AD57" i="25"/>
  <c r="AD20" i="25"/>
  <c r="AD10" i="25"/>
  <c r="AD45" i="25"/>
  <c r="AD79" i="25"/>
  <c r="AD14" i="25"/>
  <c r="AD19" i="25"/>
  <c r="AD55" i="25"/>
  <c r="AD18" i="25"/>
  <c r="AD17" i="25"/>
  <c r="AD32" i="25"/>
  <c r="AD16" i="25"/>
  <c r="AD34" i="25"/>
  <c r="AD78" i="25"/>
  <c r="AD15" i="25"/>
  <c r="AD7" i="25"/>
  <c r="AE7" i="25" s="1"/>
  <c r="AQ5" i="25"/>
  <c r="G168" i="25" l="1"/>
  <c r="Q168" i="25"/>
  <c r="Y168" i="25"/>
  <c r="N168" i="25"/>
  <c r="W168" i="25"/>
  <c r="AD165" i="25"/>
  <c r="K168" i="25"/>
  <c r="P168" i="25"/>
  <c r="T168" i="25"/>
  <c r="X168" i="25"/>
  <c r="AB168" i="25"/>
  <c r="L168" i="25"/>
  <c r="U168" i="25"/>
  <c r="AC168" i="25"/>
  <c r="J168" i="25"/>
  <c r="S168" i="25"/>
  <c r="AA168" i="25"/>
  <c r="AD164" i="25"/>
  <c r="H168" i="25"/>
  <c r="M168" i="25"/>
  <c r="R168" i="25"/>
  <c r="V168" i="25"/>
  <c r="Z168" i="25"/>
  <c r="F168" i="25"/>
  <c r="AA150" i="24"/>
  <c r="AA149" i="24"/>
  <c r="AD168" i="25" l="1"/>
  <c r="AD167" i="25"/>
  <c r="Z149" i="24"/>
  <c r="AD5" i="24" l="1"/>
  <c r="Z150" i="24"/>
  <c r="AD107" i="24" l="1"/>
  <c r="AD124" i="24"/>
  <c r="AD123" i="24"/>
  <c r="AD122" i="24"/>
  <c r="AD121" i="24"/>
  <c r="AD120" i="24"/>
  <c r="AD119" i="24"/>
  <c r="AD118" i="24"/>
  <c r="AD117" i="24"/>
  <c r="Y150" i="24"/>
  <c r="Y149" i="24"/>
  <c r="X150" i="24" l="1"/>
  <c r="X149" i="24"/>
  <c r="W150" i="24" l="1"/>
  <c r="W149" i="24"/>
  <c r="V150" i="24" l="1"/>
  <c r="V149" i="24"/>
  <c r="AD111" i="24" l="1"/>
  <c r="U150" i="24"/>
  <c r="U149" i="24"/>
  <c r="T149" i="24" l="1"/>
  <c r="AD8" i="24" l="1"/>
  <c r="AD9" i="24"/>
  <c r="AD10" i="24"/>
  <c r="S150" i="24" l="1"/>
  <c r="S149" i="24"/>
  <c r="AD112" i="24"/>
  <c r="R150" i="24" l="1"/>
  <c r="R149" i="24"/>
  <c r="Q150" i="24" l="1"/>
  <c r="Q149" i="24"/>
  <c r="AD130" i="24"/>
  <c r="AD129" i="24"/>
  <c r="AD145" i="24" l="1"/>
  <c r="AD125" i="24"/>
  <c r="AD126" i="24"/>
  <c r="AD116" i="24"/>
  <c r="AD114" i="24"/>
  <c r="AD113" i="24"/>
  <c r="P150" i="24"/>
  <c r="P149" i="24"/>
  <c r="P151" i="24" l="1"/>
  <c r="N150" i="24"/>
  <c r="N149" i="24"/>
  <c r="AD143" i="24" l="1"/>
  <c r="AD110" i="24"/>
  <c r="AD109" i="24"/>
  <c r="AD108" i="24"/>
  <c r="AD106" i="24"/>
  <c r="L150" i="24"/>
  <c r="L149" i="24"/>
  <c r="K150" i="24" l="1"/>
  <c r="K149" i="24"/>
  <c r="J150" i="24" l="1"/>
  <c r="J149" i="24"/>
  <c r="J151" i="24" l="1"/>
  <c r="AD128" i="24" l="1"/>
  <c r="AD127" i="24"/>
  <c r="AD104" i="24"/>
  <c r="AD95" i="24"/>
  <c r="H147" i="24"/>
  <c r="H150" i="24"/>
  <c r="H149" i="24"/>
  <c r="AD134" i="24" l="1"/>
  <c r="AD115" i="24"/>
  <c r="AD105" i="24"/>
  <c r="AD103" i="24"/>
  <c r="AD102" i="24"/>
  <c r="G150" i="24"/>
  <c r="G149" i="24"/>
  <c r="F150" i="24" l="1"/>
  <c r="F149" i="24"/>
  <c r="AC147" i="24"/>
  <c r="AB147" i="24"/>
  <c r="AA147" i="24"/>
  <c r="Z147" i="24"/>
  <c r="Y147" i="24"/>
  <c r="X147" i="24"/>
  <c r="W147" i="24"/>
  <c r="V147" i="24"/>
  <c r="U147" i="24"/>
  <c r="T147" i="24"/>
  <c r="S147" i="24"/>
  <c r="R147" i="24"/>
  <c r="Q147" i="24"/>
  <c r="P147" i="24"/>
  <c r="O147" i="24"/>
  <c r="N147" i="24"/>
  <c r="M147" i="24"/>
  <c r="L147" i="24"/>
  <c r="K147" i="24"/>
  <c r="J147" i="24"/>
  <c r="I147" i="24"/>
  <c r="G147" i="24"/>
  <c r="E147" i="24"/>
  <c r="F147" i="24"/>
  <c r="AC150" i="24" l="1"/>
  <c r="AB150" i="24"/>
  <c r="T150" i="24"/>
  <c r="M150" i="24"/>
  <c r="AC149" i="24"/>
  <c r="AB149" i="24"/>
  <c r="M149" i="24"/>
  <c r="C147" i="24"/>
  <c r="AD146" i="24"/>
  <c r="AD144" i="24"/>
  <c r="AD101" i="24"/>
  <c r="AD100" i="24"/>
  <c r="AD99" i="24"/>
  <c r="AD98" i="24"/>
  <c r="AD97" i="24"/>
  <c r="AD96" i="24"/>
  <c r="AD94" i="24"/>
  <c r="AD93" i="24"/>
  <c r="AD92" i="24"/>
  <c r="AD91" i="24"/>
  <c r="AD90" i="24"/>
  <c r="AD89" i="24"/>
  <c r="AD88" i="24"/>
  <c r="AD87" i="24"/>
  <c r="AD86" i="24"/>
  <c r="AD85" i="24"/>
  <c r="AD84" i="24"/>
  <c r="AD83" i="24"/>
  <c r="AD82" i="24"/>
  <c r="AD81" i="24"/>
  <c r="AD80" i="24"/>
  <c r="AD79" i="24"/>
  <c r="AD78" i="24"/>
  <c r="AD77" i="24"/>
  <c r="AD76" i="24"/>
  <c r="AD75" i="24"/>
  <c r="AD74" i="24"/>
  <c r="AD73" i="24"/>
  <c r="AD72" i="24"/>
  <c r="AD71" i="24"/>
  <c r="AD70" i="24"/>
  <c r="AD69" i="24"/>
  <c r="AD68" i="24"/>
  <c r="AD67" i="24"/>
  <c r="AD66" i="24"/>
  <c r="AD65" i="24"/>
  <c r="AD64" i="24"/>
  <c r="AD63" i="24"/>
  <c r="AD62" i="24"/>
  <c r="AD61" i="24"/>
  <c r="AD60" i="24"/>
  <c r="AD59" i="24"/>
  <c r="AD58" i="24"/>
  <c r="AD57" i="24"/>
  <c r="AD56" i="24"/>
  <c r="AD55" i="24"/>
  <c r="AD54" i="24"/>
  <c r="AD53" i="24"/>
  <c r="AD52" i="24"/>
  <c r="AD51" i="24"/>
  <c r="AD50" i="24"/>
  <c r="AD49" i="24"/>
  <c r="AD48" i="24"/>
  <c r="AD47" i="24"/>
  <c r="AD46" i="24"/>
  <c r="AD45" i="24"/>
  <c r="AD44" i="24"/>
  <c r="AD43" i="24"/>
  <c r="AD42" i="24"/>
  <c r="AD41" i="24"/>
  <c r="AD40" i="24"/>
  <c r="AD39" i="24"/>
  <c r="AD38" i="24"/>
  <c r="AD37" i="24"/>
  <c r="AD36" i="24"/>
  <c r="AD35" i="24"/>
  <c r="AD34" i="24"/>
  <c r="AD33" i="24"/>
  <c r="AD32" i="24"/>
  <c r="AD31" i="24"/>
  <c r="AD30" i="24"/>
  <c r="AD29" i="24"/>
  <c r="AD28" i="24"/>
  <c r="AD27" i="24"/>
  <c r="AD26" i="24"/>
  <c r="AD25" i="24"/>
  <c r="AD24" i="24"/>
  <c r="AD23" i="24"/>
  <c r="AD22" i="24"/>
  <c r="AD21" i="24"/>
  <c r="AD20" i="24"/>
  <c r="AD19" i="24"/>
  <c r="AD18" i="24"/>
  <c r="AD17" i="24"/>
  <c r="AD16" i="24"/>
  <c r="AD15" i="24"/>
  <c r="AD14" i="24"/>
  <c r="AD13" i="24"/>
  <c r="AD12" i="24"/>
  <c r="AD11" i="24"/>
  <c r="AD7" i="24"/>
  <c r="AE7" i="24" s="1"/>
  <c r="AQ5" i="24"/>
  <c r="Q151" i="24" l="1"/>
  <c r="U151" i="24"/>
  <c r="H151" i="24"/>
  <c r="M151" i="24"/>
  <c r="R151" i="24"/>
  <c r="V151" i="24"/>
  <c r="Z151" i="24"/>
  <c r="Y151" i="24"/>
  <c r="N151" i="24"/>
  <c r="S151" i="24"/>
  <c r="W151" i="24"/>
  <c r="AA151" i="24"/>
  <c r="K151" i="24"/>
  <c r="T151" i="24"/>
  <c r="X151" i="24"/>
  <c r="AB151" i="24"/>
  <c r="L151" i="24"/>
  <c r="AC151" i="24"/>
  <c r="G151" i="24"/>
  <c r="F151" i="24"/>
  <c r="AD147" i="24"/>
  <c r="AD148" i="24"/>
  <c r="AD118" i="22"/>
  <c r="AD150" i="24" l="1"/>
  <c r="AD151" i="24"/>
  <c r="AD5" i="23"/>
  <c r="AD174" i="23"/>
  <c r="AD173" i="23"/>
  <c r="AC228" i="23"/>
  <c r="AC227" i="23"/>
  <c r="AD183" i="23" l="1"/>
  <c r="AD182" i="23"/>
  <c r="AD181" i="23"/>
  <c r="AD180" i="23"/>
  <c r="AD179" i="23"/>
  <c r="AD178" i="23"/>
  <c r="AD177" i="23"/>
  <c r="AD176" i="23"/>
  <c r="AD175" i="23"/>
  <c r="AD172" i="23"/>
  <c r="AD171" i="23"/>
  <c r="AD170" i="23"/>
  <c r="AD159" i="23"/>
  <c r="AD138" i="23"/>
  <c r="AB228" i="23" l="1"/>
  <c r="AB227" i="23"/>
  <c r="AA228" i="23" l="1"/>
  <c r="AA227" i="23"/>
  <c r="Z228" i="23" l="1"/>
  <c r="Z227" i="23"/>
  <c r="X228" i="23" l="1"/>
  <c r="X227" i="23"/>
  <c r="W228" i="23" l="1"/>
  <c r="W227" i="23"/>
  <c r="V227" i="23" l="1"/>
  <c r="V228" i="23"/>
  <c r="U228" i="23" l="1"/>
  <c r="U227" i="23"/>
  <c r="T228" i="23" l="1"/>
  <c r="T227" i="23"/>
  <c r="S227" i="23" l="1"/>
  <c r="S228" i="23"/>
  <c r="R225" i="23"/>
  <c r="Q225" i="23"/>
  <c r="P225" i="23"/>
  <c r="O225" i="23"/>
  <c r="N225" i="23"/>
  <c r="M225" i="23"/>
  <c r="L225" i="23"/>
  <c r="K225" i="23"/>
  <c r="J225" i="23"/>
  <c r="I225" i="23"/>
  <c r="H225" i="23"/>
  <c r="G225" i="23"/>
  <c r="F225" i="23"/>
  <c r="E225" i="23"/>
  <c r="AC225" i="23"/>
  <c r="AB225" i="23"/>
  <c r="AA225" i="23"/>
  <c r="Z225" i="23"/>
  <c r="Y225" i="23"/>
  <c r="X225" i="23"/>
  <c r="W225" i="23"/>
  <c r="V225" i="23"/>
  <c r="U225" i="23"/>
  <c r="T225" i="23"/>
  <c r="S225" i="23"/>
  <c r="C225" i="23"/>
  <c r="R228" i="23" l="1"/>
  <c r="R227" i="23"/>
  <c r="Q228" i="23" l="1"/>
  <c r="Q227" i="23"/>
  <c r="O228" i="23" l="1"/>
  <c r="O227" i="23"/>
  <c r="N227" i="23" l="1"/>
  <c r="N228" i="23"/>
  <c r="M228" i="23" l="1"/>
  <c r="M227" i="23"/>
  <c r="L227" i="23" l="1"/>
  <c r="L228" i="23"/>
  <c r="K227" i="23" l="1"/>
  <c r="K228" i="23"/>
  <c r="AD154" i="23" l="1"/>
  <c r="AD162" i="23"/>
  <c r="AD161" i="23"/>
  <c r="I228" i="23"/>
  <c r="I227" i="23"/>
  <c r="H228" i="23"/>
  <c r="G228" i="23"/>
  <c r="H227" i="23" l="1"/>
  <c r="F227" i="23" l="1"/>
  <c r="F228" i="23"/>
  <c r="G227" i="23"/>
  <c r="AD164" i="23" l="1"/>
  <c r="AD163" i="23"/>
  <c r="AD160" i="23"/>
  <c r="AD158" i="23"/>
  <c r="AD157" i="23"/>
  <c r="AD156" i="23"/>
  <c r="AD155" i="23"/>
  <c r="Y228" i="23" l="1"/>
  <c r="Y227" i="23"/>
  <c r="Y229" i="23" s="1"/>
  <c r="Q229" i="23"/>
  <c r="L229" i="23"/>
  <c r="H229" i="23"/>
  <c r="AD223" i="23"/>
  <c r="AD222" i="23"/>
  <c r="AD221" i="23"/>
  <c r="AD220" i="23"/>
  <c r="AD219" i="23"/>
  <c r="AD218" i="23"/>
  <c r="AD217" i="23"/>
  <c r="AD216" i="23"/>
  <c r="AD215" i="23"/>
  <c r="AD214" i="23"/>
  <c r="AD213" i="23"/>
  <c r="AD212" i="23"/>
  <c r="AD211" i="23"/>
  <c r="AD210" i="23"/>
  <c r="AD209" i="23"/>
  <c r="AD208" i="23"/>
  <c r="AD207" i="23"/>
  <c r="AD206" i="23"/>
  <c r="AD205" i="23"/>
  <c r="AD204" i="23"/>
  <c r="AD203" i="23"/>
  <c r="AD202" i="23"/>
  <c r="AD201" i="23"/>
  <c r="AD200" i="23"/>
  <c r="AD199" i="23"/>
  <c r="AD198" i="23"/>
  <c r="AD197" i="23"/>
  <c r="AD196" i="23"/>
  <c r="AD195" i="23"/>
  <c r="AD194" i="23"/>
  <c r="AD193" i="23"/>
  <c r="AD192" i="23"/>
  <c r="AD191" i="23"/>
  <c r="AD190" i="23"/>
  <c r="AD189" i="23"/>
  <c r="AD188" i="23"/>
  <c r="AD187" i="23"/>
  <c r="AD186" i="23"/>
  <c r="AD185" i="23"/>
  <c r="AD184" i="23"/>
  <c r="AD169" i="23"/>
  <c r="AD168" i="23"/>
  <c r="AD167" i="23"/>
  <c r="AD166" i="23"/>
  <c r="AD165" i="23"/>
  <c r="AD153" i="23"/>
  <c r="AD152" i="23"/>
  <c r="AD151" i="23"/>
  <c r="AD150" i="23"/>
  <c r="AD149" i="23"/>
  <c r="AD148" i="23"/>
  <c r="AD147" i="23"/>
  <c r="AD146" i="23"/>
  <c r="AD145" i="23"/>
  <c r="AD144" i="23"/>
  <c r="AD143" i="23"/>
  <c r="AD142" i="23"/>
  <c r="AD141" i="23"/>
  <c r="AD140" i="23"/>
  <c r="AD139" i="23"/>
  <c r="AD137" i="23"/>
  <c r="AD136" i="23"/>
  <c r="AD135" i="23"/>
  <c r="AD134" i="23"/>
  <c r="AD133" i="23"/>
  <c r="AD132" i="23"/>
  <c r="AD131" i="23"/>
  <c r="AD129" i="23"/>
  <c r="AD128" i="23"/>
  <c r="AD127" i="23"/>
  <c r="AD126" i="23"/>
  <c r="AD125" i="23"/>
  <c r="AD124" i="23"/>
  <c r="AD123" i="23"/>
  <c r="AD122" i="23"/>
  <c r="AD121" i="23"/>
  <c r="AD120" i="23"/>
  <c r="AD119" i="23"/>
  <c r="AD118" i="23"/>
  <c r="AD117" i="23"/>
  <c r="AD116" i="23"/>
  <c r="AD115" i="23"/>
  <c r="AD114" i="23"/>
  <c r="AD113" i="23"/>
  <c r="AD112" i="23"/>
  <c r="AD111" i="23"/>
  <c r="AD110" i="23"/>
  <c r="AD109" i="23"/>
  <c r="AD108" i="23"/>
  <c r="AD107" i="23"/>
  <c r="AD106" i="23"/>
  <c r="AD105" i="23"/>
  <c r="AD104" i="23"/>
  <c r="AD103" i="23"/>
  <c r="AD102" i="23"/>
  <c r="AD101" i="23"/>
  <c r="AD100" i="23"/>
  <c r="AD99" i="23"/>
  <c r="AD98" i="23"/>
  <c r="AD97" i="23"/>
  <c r="AD96" i="23"/>
  <c r="AD95" i="23"/>
  <c r="AD94" i="23"/>
  <c r="AD93" i="23"/>
  <c r="AD92" i="23"/>
  <c r="AD91" i="23"/>
  <c r="AD90" i="23"/>
  <c r="AD89" i="23"/>
  <c r="AD88" i="23"/>
  <c r="AD87" i="23"/>
  <c r="AD86" i="23"/>
  <c r="AD85" i="23"/>
  <c r="AD84" i="23"/>
  <c r="AD83" i="23"/>
  <c r="AD82" i="23"/>
  <c r="AD81" i="23"/>
  <c r="AD80" i="23"/>
  <c r="AD79" i="23"/>
  <c r="AD78" i="23"/>
  <c r="AD77" i="23"/>
  <c r="AD76" i="23"/>
  <c r="AD75" i="23"/>
  <c r="AD74" i="23"/>
  <c r="AD73" i="23"/>
  <c r="AD72" i="23"/>
  <c r="AD71" i="23"/>
  <c r="AD70" i="23"/>
  <c r="AD69" i="23"/>
  <c r="AD68" i="23"/>
  <c r="AD67" i="23"/>
  <c r="AD66" i="23"/>
  <c r="AD65" i="23"/>
  <c r="AD64" i="23"/>
  <c r="AD63" i="23"/>
  <c r="AD62" i="23"/>
  <c r="AD61" i="23"/>
  <c r="AD60" i="23"/>
  <c r="AD59" i="23"/>
  <c r="AD58" i="23"/>
  <c r="AD57" i="23"/>
  <c r="AD56" i="23"/>
  <c r="AD55" i="23"/>
  <c r="AD54" i="23"/>
  <c r="AD53" i="23"/>
  <c r="AD52" i="23"/>
  <c r="AD51" i="23"/>
  <c r="AD50" i="23"/>
  <c r="AD49" i="23"/>
  <c r="AD48" i="23"/>
  <c r="AD47" i="23"/>
  <c r="AD46" i="23"/>
  <c r="AD45" i="23"/>
  <c r="AD44" i="23"/>
  <c r="AD43" i="23"/>
  <c r="AD42" i="23"/>
  <c r="AD41" i="23"/>
  <c r="AD40" i="23"/>
  <c r="AD39" i="23"/>
  <c r="AD38" i="23"/>
  <c r="AD37" i="23"/>
  <c r="AD36" i="23"/>
  <c r="AD35" i="23"/>
  <c r="AD34" i="23"/>
  <c r="AD33" i="23"/>
  <c r="AD32" i="23"/>
  <c r="AD31" i="23"/>
  <c r="AD30" i="23"/>
  <c r="AD29" i="23"/>
  <c r="AD28" i="23"/>
  <c r="AD27" i="23"/>
  <c r="AD26" i="23"/>
  <c r="AD25" i="23"/>
  <c r="AD24" i="23"/>
  <c r="AD23" i="23"/>
  <c r="AD22" i="23"/>
  <c r="AD21" i="23"/>
  <c r="AD20" i="23"/>
  <c r="AD19" i="23"/>
  <c r="AD18" i="23"/>
  <c r="AD17" i="23"/>
  <c r="AD16" i="23"/>
  <c r="AD15" i="23"/>
  <c r="AD14" i="23"/>
  <c r="AD13" i="23"/>
  <c r="AD12" i="23"/>
  <c r="AD11" i="23"/>
  <c r="AD10" i="23"/>
  <c r="AD9" i="23"/>
  <c r="AD8" i="23"/>
  <c r="AD7" i="23"/>
  <c r="AE7" i="23" s="1"/>
  <c r="AQ5" i="23"/>
  <c r="AC229" i="23" l="1"/>
  <c r="U229" i="23"/>
  <c r="T229" i="23"/>
  <c r="M229" i="23"/>
  <c r="I229" i="23"/>
  <c r="N229" i="23"/>
  <c r="K229" i="23"/>
  <c r="O229" i="23"/>
  <c r="X229" i="23"/>
  <c r="AB229" i="23"/>
  <c r="R229" i="23"/>
  <c r="V229" i="23"/>
  <c r="Z229" i="23"/>
  <c r="S229" i="23"/>
  <c r="W229" i="23"/>
  <c r="AA229" i="23"/>
  <c r="F229" i="23"/>
  <c r="AD226" i="23"/>
  <c r="AD225" i="23"/>
  <c r="G229" i="23"/>
  <c r="AD75" i="22"/>
  <c r="AD228" i="23" l="1"/>
  <c r="AD229" i="23"/>
  <c r="AD159" i="22"/>
  <c r="AD158" i="22"/>
  <c r="AD157" i="22"/>
  <c r="AD156" i="22"/>
  <c r="AD155" i="22"/>
  <c r="AC205" i="22"/>
  <c r="AC204" i="22"/>
  <c r="AB205" i="22" l="1"/>
  <c r="AB204" i="22"/>
  <c r="AA205" i="22" l="1"/>
  <c r="AA204" i="22"/>
  <c r="AD160" i="22"/>
  <c r="AD154" i="22"/>
  <c r="AD161" i="22" l="1"/>
  <c r="AD153" i="22"/>
  <c r="AD152" i="22"/>
  <c r="AD151" i="22"/>
  <c r="Z205" i="22"/>
  <c r="Z204" i="22"/>
  <c r="Y205" i="22" l="1"/>
  <c r="Y204" i="22"/>
  <c r="AD146" i="22" l="1"/>
  <c r="AD149" i="22"/>
  <c r="AD150" i="22"/>
  <c r="X205" i="22"/>
  <c r="X204" i="22"/>
  <c r="W205" i="22" l="1"/>
  <c r="W204" i="22"/>
  <c r="V205" i="22" l="1"/>
  <c r="V204" i="22"/>
  <c r="U205" i="22" l="1"/>
  <c r="U204" i="22"/>
  <c r="AD23" i="22" l="1"/>
  <c r="T205" i="22"/>
  <c r="T204" i="22"/>
  <c r="S204" i="22" l="1"/>
  <c r="S205" i="22"/>
  <c r="AD5" i="22"/>
  <c r="R205" i="22" l="1"/>
  <c r="R204" i="22"/>
  <c r="AD116" i="22" l="1"/>
  <c r="AD148" i="22"/>
  <c r="AD147" i="22"/>
  <c r="AD145" i="22"/>
  <c r="AD144" i="22"/>
  <c r="AD143" i="22"/>
  <c r="AD142" i="22"/>
  <c r="AD85" i="22"/>
  <c r="Q205" i="22"/>
  <c r="Q204" i="22"/>
  <c r="P202" i="22"/>
  <c r="O205" i="22" l="1"/>
  <c r="O204" i="22" l="1"/>
  <c r="M204" i="22"/>
  <c r="N205" i="22" l="1"/>
  <c r="N204" i="22"/>
  <c r="AQ5" i="22" l="1"/>
  <c r="M205" i="22"/>
  <c r="L205" i="22" l="1"/>
  <c r="L204" i="22"/>
  <c r="AD7" i="22" l="1"/>
  <c r="K205" i="22"/>
  <c r="K204" i="22"/>
  <c r="I205" i="22" l="1"/>
  <c r="I204" i="22"/>
  <c r="AC202" i="22" l="1"/>
  <c r="AB202" i="22"/>
  <c r="AA202" i="22"/>
  <c r="Z202" i="22"/>
  <c r="Y202" i="22"/>
  <c r="X202" i="22"/>
  <c r="W202" i="22"/>
  <c r="V202" i="22"/>
  <c r="U202" i="22"/>
  <c r="T202" i="22"/>
  <c r="S202" i="22"/>
  <c r="O202" i="22"/>
  <c r="R202" i="22"/>
  <c r="Q202" i="22"/>
  <c r="N202" i="22"/>
  <c r="M202" i="22"/>
  <c r="L202" i="22"/>
  <c r="K202" i="22"/>
  <c r="J202" i="22"/>
  <c r="I202" i="22"/>
  <c r="H202" i="22"/>
  <c r="G202" i="22"/>
  <c r="F202" i="22"/>
  <c r="E202" i="22"/>
  <c r="C202" i="22" l="1"/>
  <c r="H205" i="22"/>
  <c r="H204" i="22"/>
  <c r="G205" i="22" l="1"/>
  <c r="G204" i="22" l="1"/>
  <c r="F205" i="22" l="1"/>
  <c r="F204" i="22"/>
  <c r="AD117" i="22"/>
  <c r="Y206" i="22" l="1"/>
  <c r="S206" i="22"/>
  <c r="R206" i="22"/>
  <c r="Q206" i="22"/>
  <c r="AD200" i="22"/>
  <c r="AD199" i="22"/>
  <c r="AD198" i="22"/>
  <c r="AD197" i="22"/>
  <c r="AD196" i="22"/>
  <c r="AD195" i="22"/>
  <c r="AD194" i="22"/>
  <c r="AD193" i="22"/>
  <c r="AD192" i="22"/>
  <c r="AD191" i="22"/>
  <c r="AD190" i="22"/>
  <c r="AD189" i="22"/>
  <c r="AD188" i="22"/>
  <c r="AD187" i="22"/>
  <c r="AD186" i="22"/>
  <c r="AD185" i="22"/>
  <c r="AD184" i="22"/>
  <c r="AD183" i="22"/>
  <c r="AD182" i="22"/>
  <c r="AD181" i="22"/>
  <c r="AD180" i="22"/>
  <c r="AD179" i="22"/>
  <c r="AD178" i="22"/>
  <c r="AD177" i="22"/>
  <c r="AD176" i="22"/>
  <c r="AD175" i="22"/>
  <c r="AD174" i="22"/>
  <c r="AD173" i="22"/>
  <c r="AD172" i="22"/>
  <c r="AD171" i="22"/>
  <c r="AD170" i="22"/>
  <c r="AD169" i="22"/>
  <c r="AD168" i="22"/>
  <c r="AD167" i="22"/>
  <c r="AD166" i="22"/>
  <c r="AD165" i="22"/>
  <c r="AD164" i="22"/>
  <c r="AD77" i="22"/>
  <c r="AD139" i="22"/>
  <c r="AD138" i="22"/>
  <c r="AD137" i="22"/>
  <c r="AD136" i="22"/>
  <c r="AD135" i="22"/>
  <c r="AD134" i="22"/>
  <c r="AD133" i="22"/>
  <c r="AD131" i="22"/>
  <c r="AD130" i="22"/>
  <c r="AD129" i="22"/>
  <c r="AD128" i="22"/>
  <c r="AD127" i="22"/>
  <c r="AD126" i="22"/>
  <c r="AD125" i="22"/>
  <c r="AD124" i="22"/>
  <c r="AD123" i="22"/>
  <c r="AD122" i="22"/>
  <c r="AD121" i="22"/>
  <c r="AD120" i="22"/>
  <c r="AD119" i="22"/>
  <c r="AD64" i="22"/>
  <c r="AD66" i="22"/>
  <c r="AD115" i="22"/>
  <c r="AD114" i="22"/>
  <c r="AD73" i="22"/>
  <c r="AD67" i="22"/>
  <c r="AD111" i="22"/>
  <c r="AD110" i="22"/>
  <c r="AD109" i="22"/>
  <c r="AD108" i="22"/>
  <c r="AD107" i="22"/>
  <c r="AD106" i="22"/>
  <c r="AD105" i="22"/>
  <c r="AD104" i="22"/>
  <c r="AD103" i="22"/>
  <c r="AD102" i="22"/>
  <c r="AD101" i="22"/>
  <c r="AD100" i="22"/>
  <c r="AD99" i="22"/>
  <c r="AD98" i="22"/>
  <c r="AD97" i="22"/>
  <c r="AD96" i="22"/>
  <c r="AD95" i="22"/>
  <c r="AD113" i="22"/>
  <c r="AD93" i="22"/>
  <c r="AD76" i="22"/>
  <c r="AD91" i="22"/>
  <c r="AD90" i="22"/>
  <c r="AD89" i="22"/>
  <c r="AD88" i="22"/>
  <c r="AD87" i="22"/>
  <c r="AD86" i="22"/>
  <c r="AD84" i="22"/>
  <c r="AD83" i="22"/>
  <c r="AD94" i="22"/>
  <c r="AD141" i="22"/>
  <c r="AD79" i="22"/>
  <c r="AD74" i="22"/>
  <c r="AD71" i="22"/>
  <c r="AD92" i="22"/>
  <c r="AD65" i="22"/>
  <c r="AD81" i="22"/>
  <c r="AD70" i="22"/>
  <c r="AD80" i="22"/>
  <c r="AD21" i="22"/>
  <c r="AD13" i="22"/>
  <c r="AD112" i="22"/>
  <c r="AD50" i="22"/>
  <c r="AD38" i="22"/>
  <c r="AD22" i="22"/>
  <c r="AD17" i="22"/>
  <c r="AD61" i="22"/>
  <c r="AD19" i="22"/>
  <c r="AD69" i="22"/>
  <c r="AD25" i="22"/>
  <c r="AD20" i="22"/>
  <c r="AD68" i="22"/>
  <c r="AD162" i="22"/>
  <c r="AD51" i="22"/>
  <c r="AD24" i="22"/>
  <c r="AD57" i="22"/>
  <c r="AD49" i="22"/>
  <c r="AD31" i="22"/>
  <c r="AD52" i="22"/>
  <c r="AD47" i="22"/>
  <c r="AD30" i="22"/>
  <c r="AD35" i="22"/>
  <c r="AD34" i="22"/>
  <c r="AD36" i="22"/>
  <c r="AD59" i="22"/>
  <c r="AD39" i="22"/>
  <c r="AD16" i="22"/>
  <c r="AD12" i="22"/>
  <c r="AD43" i="22"/>
  <c r="AD27" i="22"/>
  <c r="AD11" i="22"/>
  <c r="AD41" i="22"/>
  <c r="AD48" i="22"/>
  <c r="AD32" i="22"/>
  <c r="AD82" i="22"/>
  <c r="AD40" i="22"/>
  <c r="AD14" i="22"/>
  <c r="AD29" i="22"/>
  <c r="AD63" i="22"/>
  <c r="AD45" i="22"/>
  <c r="AD78" i="22"/>
  <c r="AD72" i="22"/>
  <c r="AD9" i="22"/>
  <c r="AD60" i="22"/>
  <c r="AD28" i="22"/>
  <c r="AD163" i="22"/>
  <c r="AD26" i="22"/>
  <c r="AD55" i="22"/>
  <c r="AD54" i="22"/>
  <c r="AD56" i="22"/>
  <c r="AD33" i="22"/>
  <c r="AD15" i="22"/>
  <c r="AD53" i="22"/>
  <c r="AD10" i="22"/>
  <c r="AD58" i="22"/>
  <c r="AD18" i="22"/>
  <c r="AD62" i="22"/>
  <c r="AD37" i="22"/>
  <c r="AD44" i="22"/>
  <c r="AD42" i="22"/>
  <c r="AD46" i="22"/>
  <c r="AD8" i="22"/>
  <c r="AE7" i="22"/>
  <c r="AC206" i="22" l="1"/>
  <c r="AB206" i="22"/>
  <c r="X206" i="22"/>
  <c r="U206" i="22"/>
  <c r="T206" i="22"/>
  <c r="AD202" i="22"/>
  <c r="V206" i="22"/>
  <c r="Z206" i="22"/>
  <c r="W206" i="22"/>
  <c r="AA206" i="22"/>
  <c r="H206" i="22"/>
  <c r="M206" i="22"/>
  <c r="F206" i="22"/>
  <c r="K206" i="22"/>
  <c r="O206" i="22"/>
  <c r="G206" i="22"/>
  <c r="L206" i="22"/>
  <c r="I206" i="22"/>
  <c r="N206" i="22"/>
  <c r="AD203" i="22"/>
  <c r="AC179" i="21"/>
  <c r="AB179" i="21"/>
  <c r="AA179" i="21"/>
  <c r="Z179" i="21"/>
  <c r="Y179" i="21"/>
  <c r="X179" i="21"/>
  <c r="W179" i="21"/>
  <c r="V179" i="21"/>
  <c r="U179" i="21"/>
  <c r="T179" i="21"/>
  <c r="S179" i="21"/>
  <c r="R179" i="21"/>
  <c r="Q179" i="21"/>
  <c r="O179" i="21"/>
  <c r="N179" i="21"/>
  <c r="M179" i="21"/>
  <c r="L179" i="21"/>
  <c r="K179" i="21"/>
  <c r="J179" i="21"/>
  <c r="I179" i="21"/>
  <c r="H179" i="21"/>
  <c r="G179" i="21"/>
  <c r="F179" i="21"/>
  <c r="E179" i="21"/>
  <c r="AD130" i="21"/>
  <c r="AD128" i="21"/>
  <c r="AD117" i="21"/>
  <c r="AD116" i="21"/>
  <c r="AD115" i="21"/>
  <c r="AD114" i="21"/>
  <c r="AD113" i="21"/>
  <c r="AD112" i="21"/>
  <c r="AD107" i="21"/>
  <c r="AD91" i="21"/>
  <c r="AD92" i="21"/>
  <c r="AD90" i="21"/>
  <c r="AD78" i="21"/>
  <c r="AD60" i="21"/>
  <c r="AD38" i="21"/>
  <c r="AC182" i="21"/>
  <c r="AC181" i="21"/>
  <c r="AC183" i="21" s="1"/>
  <c r="AD5" i="21"/>
  <c r="AD205" i="22" l="1"/>
  <c r="AD206" i="22"/>
  <c r="AB182" i="21"/>
  <c r="AB181" i="21"/>
  <c r="AB183" i="21" l="1"/>
  <c r="AA182" i="21"/>
  <c r="AA181" i="21"/>
  <c r="AA183" i="21" s="1"/>
  <c r="C179" i="21"/>
  <c r="Z182" i="21" l="1"/>
  <c r="Z181" i="21"/>
  <c r="Z183" i="21" s="1"/>
  <c r="Y182" i="21" l="1"/>
  <c r="Y181" i="21"/>
  <c r="Y183" i="21" s="1"/>
  <c r="X182" i="21" l="1"/>
  <c r="X181" i="21"/>
  <c r="X183" i="21" s="1"/>
  <c r="W182" i="21" l="1"/>
  <c r="W181" i="21"/>
  <c r="W183" i="21" s="1"/>
  <c r="V182" i="21" l="1"/>
  <c r="V181" i="21"/>
  <c r="V183" i="21" s="1"/>
  <c r="U182" i="21" l="1"/>
  <c r="U181" i="21"/>
  <c r="U183" i="21" s="1"/>
  <c r="T182" i="21" l="1"/>
  <c r="T181" i="21"/>
  <c r="T183" i="21" s="1"/>
  <c r="S181" i="21" l="1"/>
  <c r="S183" i="21" s="1"/>
  <c r="R181" i="21" l="1"/>
  <c r="R182" i="21"/>
  <c r="R183" i="21" l="1"/>
  <c r="Q181" i="21"/>
  <c r="Q183" i="21" s="1"/>
  <c r="O182" i="21" l="1"/>
  <c r="O181" i="21"/>
  <c r="O183" i="21" s="1"/>
  <c r="N181" i="21" l="1"/>
  <c r="N182" i="21"/>
  <c r="N183" i="21" l="1"/>
  <c r="M182" i="21"/>
  <c r="M181" i="21"/>
  <c r="M183" i="21" s="1"/>
  <c r="L182" i="21" l="1"/>
  <c r="L181" i="21"/>
  <c r="L183" i="21" s="1"/>
  <c r="K182" i="21" l="1"/>
  <c r="K181" i="21"/>
  <c r="K183" i="21" s="1"/>
  <c r="I181" i="21" l="1"/>
  <c r="I182" i="21"/>
  <c r="I183" i="21" s="1"/>
  <c r="H182" i="21" l="1"/>
  <c r="H181" i="21"/>
  <c r="H183" i="21" l="1"/>
  <c r="G182" i="21"/>
  <c r="G181" i="21"/>
  <c r="AD39" i="21" l="1"/>
  <c r="F182" i="21"/>
  <c r="F181" i="21"/>
  <c r="F183" i="21" l="1"/>
  <c r="AD179" i="21"/>
  <c r="AD177" i="21"/>
  <c r="AD176" i="21"/>
  <c r="AD175" i="21"/>
  <c r="AD174" i="21"/>
  <c r="AD173" i="21"/>
  <c r="AD172" i="21"/>
  <c r="AD171" i="21"/>
  <c r="AD170" i="21"/>
  <c r="AD169" i="21"/>
  <c r="AD168" i="21"/>
  <c r="AD167" i="21"/>
  <c r="AD166" i="21"/>
  <c r="AD165" i="21"/>
  <c r="AD164" i="21"/>
  <c r="AD163" i="21"/>
  <c r="AD162" i="21"/>
  <c r="AD161" i="21"/>
  <c r="AD160" i="21"/>
  <c r="AD159" i="21"/>
  <c r="AD158" i="21"/>
  <c r="AD157" i="21"/>
  <c r="AD156" i="21"/>
  <c r="AD155" i="21"/>
  <c r="AD154" i="21"/>
  <c r="AD153" i="21"/>
  <c r="AD152" i="21"/>
  <c r="AD151" i="21"/>
  <c r="AD150" i="21"/>
  <c r="AD149" i="21"/>
  <c r="AD148" i="21"/>
  <c r="AD147" i="21"/>
  <c r="AD146" i="21"/>
  <c r="AD145" i="21"/>
  <c r="AD144" i="21"/>
  <c r="AD143" i="21"/>
  <c r="AD142" i="21"/>
  <c r="AD141" i="21"/>
  <c r="AD140" i="21"/>
  <c r="AD138" i="21"/>
  <c r="AD137" i="21"/>
  <c r="AD136" i="21"/>
  <c r="AD135" i="21"/>
  <c r="AD134" i="21"/>
  <c r="AD133" i="21"/>
  <c r="AD132" i="21"/>
  <c r="AD129" i="21"/>
  <c r="AD127" i="21"/>
  <c r="AD126" i="21"/>
  <c r="AD125" i="21"/>
  <c r="AD124" i="21"/>
  <c r="AD123" i="21"/>
  <c r="AD122" i="21"/>
  <c r="AD121" i="21"/>
  <c r="AD120" i="21"/>
  <c r="AD119" i="21"/>
  <c r="AD118" i="21"/>
  <c r="AD111" i="21"/>
  <c r="AD110" i="21"/>
  <c r="AD109" i="21"/>
  <c r="AD108" i="21"/>
  <c r="AD106" i="21"/>
  <c r="AD105" i="21"/>
  <c r="AD104" i="21"/>
  <c r="AD103" i="21"/>
  <c r="AD102" i="21"/>
  <c r="AD101" i="21"/>
  <c r="AD100" i="21"/>
  <c r="AD99" i="21"/>
  <c r="AD98" i="21"/>
  <c r="AD97" i="21"/>
  <c r="AD96" i="21"/>
  <c r="AD51" i="21"/>
  <c r="AD50" i="21"/>
  <c r="AD49" i="21"/>
  <c r="AD48" i="21"/>
  <c r="AD47" i="21"/>
  <c r="AD46" i="21"/>
  <c r="AD45" i="21"/>
  <c r="AD44" i="21"/>
  <c r="AD43" i="21"/>
  <c r="AD42" i="21"/>
  <c r="AD41" i="21"/>
  <c r="AD40" i="21"/>
  <c r="AD37" i="21"/>
  <c r="AD36" i="21"/>
  <c r="AD35" i="21"/>
  <c r="AD34" i="21"/>
  <c r="AD33" i="21"/>
  <c r="AD32" i="21"/>
  <c r="AD31" i="21"/>
  <c r="AD30" i="21"/>
  <c r="AD29" i="21"/>
  <c r="AD28" i="21"/>
  <c r="AD27" i="21"/>
  <c r="AD26" i="21"/>
  <c r="AD25" i="21"/>
  <c r="AD24" i="21"/>
  <c r="AD23" i="21"/>
  <c r="AD22" i="21"/>
  <c r="AD21" i="21"/>
  <c r="AD20" i="21"/>
  <c r="AD19" i="21"/>
  <c r="AD18" i="21"/>
  <c r="AD17" i="21"/>
  <c r="AD16" i="21"/>
  <c r="AD15" i="21"/>
  <c r="AD14" i="21"/>
  <c r="AD13" i="21"/>
  <c r="AD12" i="21"/>
  <c r="AD11" i="21"/>
  <c r="AD10" i="21"/>
  <c r="AD8" i="21"/>
  <c r="AD9" i="21"/>
  <c r="AD95" i="21"/>
  <c r="AD94" i="21"/>
  <c r="AD93" i="21"/>
  <c r="AD89" i="21"/>
  <c r="AD88" i="21"/>
  <c r="AD87" i="21"/>
  <c r="AD86" i="21"/>
  <c r="AD85" i="21"/>
  <c r="AD84" i="21"/>
  <c r="AD83" i="21"/>
  <c r="AD82" i="21"/>
  <c r="AD81" i="21"/>
  <c r="AD80" i="21"/>
  <c r="AD79" i="21"/>
  <c r="AD77" i="21"/>
  <c r="AD76" i="21"/>
  <c r="AD75" i="21"/>
  <c r="AD74" i="21"/>
  <c r="AD73" i="21"/>
  <c r="AD72" i="21"/>
  <c r="AD71" i="21"/>
  <c r="AD70" i="21"/>
  <c r="AD69" i="21"/>
  <c r="AD68" i="21"/>
  <c r="AD67" i="21"/>
  <c r="AD66" i="21"/>
  <c r="AD65" i="21"/>
  <c r="AD64" i="21"/>
  <c r="AD63" i="21"/>
  <c r="AD62" i="21"/>
  <c r="AD61" i="21"/>
  <c r="AD59" i="21"/>
  <c r="AD58" i="21"/>
  <c r="AD57" i="21"/>
  <c r="AD56" i="21"/>
  <c r="AD55" i="21"/>
  <c r="AD54" i="21"/>
  <c r="AD53" i="21"/>
  <c r="AD52" i="21"/>
  <c r="AD7" i="21"/>
  <c r="AE7" i="21" s="1"/>
  <c r="AQ5" i="21"/>
  <c r="G183" i="21" l="1"/>
  <c r="AD180" i="21"/>
  <c r="AD8" i="20"/>
  <c r="AD166" i="20"/>
  <c r="AD165" i="20"/>
  <c r="AD164" i="20"/>
  <c r="AD163" i="20"/>
  <c r="AD162" i="20"/>
  <c r="AD161" i="20"/>
  <c r="AD160" i="20"/>
  <c r="AD159" i="20"/>
  <c r="AD158" i="20"/>
  <c r="AD157" i="20"/>
  <c r="AD156" i="20"/>
  <c r="AD155" i="20"/>
  <c r="AD154" i="20"/>
  <c r="AD153" i="20"/>
  <c r="AD152" i="20"/>
  <c r="AD151" i="20"/>
  <c r="AD150" i="20"/>
  <c r="AD149" i="20"/>
  <c r="AD148" i="20"/>
  <c r="AD147" i="20"/>
  <c r="AD146" i="20"/>
  <c r="AD145" i="20"/>
  <c r="AD144" i="20"/>
  <c r="AD143" i="20"/>
  <c r="AD142" i="20"/>
  <c r="AD141" i="20"/>
  <c r="AD140" i="20"/>
  <c r="AD139" i="20"/>
  <c r="AD138" i="20"/>
  <c r="AD137" i="20"/>
  <c r="AD136" i="20"/>
  <c r="AD135" i="20"/>
  <c r="AD134" i="20"/>
  <c r="AD133" i="20"/>
  <c r="AD132" i="20"/>
  <c r="AD131" i="20"/>
  <c r="AD130" i="20"/>
  <c r="AD129" i="20"/>
  <c r="AD128" i="20"/>
  <c r="AD127" i="20"/>
  <c r="AD126" i="20"/>
  <c r="AD125" i="20"/>
  <c r="AD124" i="20"/>
  <c r="AD123" i="20"/>
  <c r="AD122" i="20"/>
  <c r="AD121" i="20"/>
  <c r="AD120" i="20"/>
  <c r="AD119" i="20"/>
  <c r="AD118" i="20"/>
  <c r="AD117" i="20"/>
  <c r="AD116" i="20"/>
  <c r="AD115" i="20"/>
  <c r="AD114" i="20"/>
  <c r="AD113" i="20"/>
  <c r="AD112" i="20"/>
  <c r="AD111" i="20"/>
  <c r="AD110" i="20"/>
  <c r="AD109" i="20"/>
  <c r="AD108" i="20"/>
  <c r="AD107" i="20"/>
  <c r="AD106" i="20"/>
  <c r="AD105" i="20"/>
  <c r="AD104" i="20"/>
  <c r="AD103" i="20"/>
  <c r="AD102" i="20"/>
  <c r="AD101" i="20"/>
  <c r="AD100" i="20"/>
  <c r="AD99" i="20"/>
  <c r="AD98" i="20"/>
  <c r="AD97" i="20"/>
  <c r="AD96" i="20"/>
  <c r="AD95" i="20"/>
  <c r="AD94" i="20"/>
  <c r="AD93" i="20"/>
  <c r="AD92" i="20"/>
  <c r="AD91" i="20"/>
  <c r="AD90" i="20"/>
  <c r="AD89" i="20"/>
  <c r="AD88" i="20"/>
  <c r="AD87" i="20"/>
  <c r="AD86" i="20"/>
  <c r="AD85" i="20"/>
  <c r="AD84" i="20"/>
  <c r="AD83" i="20"/>
  <c r="AD82" i="20"/>
  <c r="AD81" i="20"/>
  <c r="AD80" i="20"/>
  <c r="AD79" i="20"/>
  <c r="AD78" i="20"/>
  <c r="AD77" i="20"/>
  <c r="AD76" i="20"/>
  <c r="AD75" i="20"/>
  <c r="AD74" i="20"/>
  <c r="AD73" i="20"/>
  <c r="AD72" i="20"/>
  <c r="AD71" i="20"/>
  <c r="AD70" i="20"/>
  <c r="AD69" i="20"/>
  <c r="AD68" i="20"/>
  <c r="AD67" i="20"/>
  <c r="AD66" i="20"/>
  <c r="AD65" i="20"/>
  <c r="AD64" i="20"/>
  <c r="AD63" i="20"/>
  <c r="AD62" i="20"/>
  <c r="AD61" i="20"/>
  <c r="AD60" i="20"/>
  <c r="AD59" i="20"/>
  <c r="AD58" i="20"/>
  <c r="AD57" i="20"/>
  <c r="AD56" i="20"/>
  <c r="AD55" i="20"/>
  <c r="AD54" i="20"/>
  <c r="AD53" i="20"/>
  <c r="AD52" i="20"/>
  <c r="AD51" i="20"/>
  <c r="AD50" i="20"/>
  <c r="AD49" i="20"/>
  <c r="AD48" i="20"/>
  <c r="AD47" i="20"/>
  <c r="AD46" i="20"/>
  <c r="AD45" i="20"/>
  <c r="AD44" i="20"/>
  <c r="AD43" i="20"/>
  <c r="AD42" i="20"/>
  <c r="AD41" i="20"/>
  <c r="AD40" i="20"/>
  <c r="AD39" i="20"/>
  <c r="AD38" i="20"/>
  <c r="AD37" i="20"/>
  <c r="AD36" i="20"/>
  <c r="AD35" i="20"/>
  <c r="AD34" i="20"/>
  <c r="AD33" i="20"/>
  <c r="AD32" i="20"/>
  <c r="AD31" i="20"/>
  <c r="AD30" i="20"/>
  <c r="AD29" i="20"/>
  <c r="AD28" i="20"/>
  <c r="AD27" i="20"/>
  <c r="AD26" i="20"/>
  <c r="AD25" i="20"/>
  <c r="AD24" i="20"/>
  <c r="AD23" i="20"/>
  <c r="AD22" i="20"/>
  <c r="AD21" i="20"/>
  <c r="AD20" i="20"/>
  <c r="AD19" i="20"/>
  <c r="AD18" i="20"/>
  <c r="AD17" i="20"/>
  <c r="AD16" i="20"/>
  <c r="AD15" i="20"/>
  <c r="AD14" i="20"/>
  <c r="AD13" i="20"/>
  <c r="AD12" i="20"/>
  <c r="AD11" i="20"/>
  <c r="AD10" i="20"/>
  <c r="AD9" i="20"/>
  <c r="AD183" i="21" l="1"/>
  <c r="AD182" i="21"/>
  <c r="AD5" i="20"/>
  <c r="AQ5" i="20" s="1"/>
  <c r="AC169" i="20"/>
  <c r="AC171" i="20" s="1"/>
  <c r="AC167" i="20"/>
  <c r="C167" i="20" l="1"/>
  <c r="AB167" i="20"/>
  <c r="AA167" i="20"/>
  <c r="Z167" i="20"/>
  <c r="Y167" i="20"/>
  <c r="X167" i="20"/>
  <c r="W167" i="20"/>
  <c r="V167" i="20"/>
  <c r="U167" i="20"/>
  <c r="T167" i="20"/>
  <c r="S167" i="20"/>
  <c r="R167" i="20"/>
  <c r="Q167" i="20"/>
  <c r="P167" i="20"/>
  <c r="O167" i="20"/>
  <c r="N167" i="20"/>
  <c r="M167" i="20"/>
  <c r="L167" i="20"/>
  <c r="K167" i="20"/>
  <c r="J167" i="20"/>
  <c r="I167" i="20"/>
  <c r="H167" i="20"/>
  <c r="G167" i="20"/>
  <c r="F167" i="20"/>
  <c r="E167" i="20"/>
  <c r="AB169" i="20"/>
  <c r="AB171" i="20" s="1"/>
  <c r="AA170" i="20" l="1"/>
  <c r="AA169" i="20" l="1"/>
  <c r="AA171" i="20" s="1"/>
  <c r="AD7" i="20" l="1"/>
  <c r="Z170" i="20" l="1"/>
  <c r="Z169" i="20"/>
  <c r="Z171" i="20" l="1"/>
  <c r="Y170" i="20"/>
  <c r="Y169" i="20"/>
  <c r="Y171" i="20" l="1"/>
  <c r="X170" i="20"/>
  <c r="X169" i="20"/>
  <c r="X171" i="20" l="1"/>
  <c r="W170" i="20"/>
  <c r="W169" i="20"/>
  <c r="W171" i="20" l="1"/>
  <c r="V170" i="20"/>
  <c r="V169" i="20"/>
  <c r="V171" i="20" l="1"/>
  <c r="U170" i="20"/>
  <c r="U169" i="20"/>
  <c r="U171" i="20" l="1"/>
  <c r="T170" i="20"/>
  <c r="T169" i="20"/>
  <c r="T171" i="20" l="1"/>
  <c r="S170" i="20"/>
  <c r="S171" i="20" s="1"/>
  <c r="R170" i="20" l="1"/>
  <c r="R169" i="20"/>
  <c r="R171" i="20" l="1"/>
  <c r="O169" i="20"/>
  <c r="O170" i="20"/>
  <c r="O171" i="20" l="1"/>
  <c r="N170" i="20"/>
  <c r="N169" i="20"/>
  <c r="N171" i="20" l="1"/>
  <c r="M170" i="20"/>
  <c r="M169" i="20"/>
  <c r="M171" i="20" l="1"/>
  <c r="L170" i="20"/>
  <c r="L171" i="20" s="1"/>
  <c r="K170" i="20" l="1"/>
  <c r="K169" i="20"/>
  <c r="I170" i="20"/>
  <c r="I169" i="20"/>
  <c r="K171" i="20" l="1"/>
  <c r="I171" i="20"/>
  <c r="H169" i="20"/>
  <c r="H170" i="20"/>
  <c r="G170" i="20"/>
  <c r="G169" i="20"/>
  <c r="H171" i="20" l="1"/>
  <c r="G171" i="20"/>
  <c r="F170" i="20"/>
  <c r="F169" i="20"/>
  <c r="F171" i="20" l="1"/>
  <c r="AE7" i="20"/>
  <c r="Q169" i="20"/>
  <c r="Q171" i="20" s="1"/>
  <c r="AD152" i="19"/>
  <c r="AD151" i="19"/>
  <c r="AD150" i="19"/>
  <c r="AD149" i="19"/>
  <c r="AD148" i="19"/>
  <c r="AD147" i="19"/>
  <c r="AD146" i="19"/>
  <c r="AD145" i="19"/>
  <c r="AD144" i="19"/>
  <c r="AD143" i="19"/>
  <c r="AD142" i="19"/>
  <c r="AD141" i="19"/>
  <c r="AD140" i="19"/>
  <c r="AD139" i="19"/>
  <c r="AD138" i="19"/>
  <c r="AD137" i="19"/>
  <c r="AD136" i="19"/>
  <c r="AD135" i="19"/>
  <c r="AD134" i="19"/>
  <c r="AD133" i="19"/>
  <c r="AD132" i="19"/>
  <c r="AD131" i="19"/>
  <c r="AD130" i="19"/>
  <c r="AD129" i="19"/>
  <c r="AD128" i="19"/>
  <c r="AD127" i="19"/>
  <c r="AD126" i="19"/>
  <c r="AD125" i="19"/>
  <c r="AD124" i="19"/>
  <c r="AD123" i="19"/>
  <c r="AD122" i="19"/>
  <c r="AD121" i="19"/>
  <c r="AD120" i="19"/>
  <c r="AD119" i="19"/>
  <c r="AD118" i="19"/>
  <c r="AD117" i="19"/>
  <c r="AD116" i="19"/>
  <c r="AD115" i="19"/>
  <c r="AD114" i="19"/>
  <c r="AD113" i="19"/>
  <c r="AD112" i="19"/>
  <c r="AD111" i="19"/>
  <c r="AD110" i="19"/>
  <c r="AD109" i="19"/>
  <c r="AD108" i="19"/>
  <c r="AD107" i="19"/>
  <c r="AD106" i="19"/>
  <c r="AD105" i="19"/>
  <c r="AD104" i="19"/>
  <c r="AD103" i="19"/>
  <c r="AD102" i="19"/>
  <c r="AD101" i="19"/>
  <c r="AD100" i="19"/>
  <c r="AD99" i="19"/>
  <c r="AD98" i="19"/>
  <c r="AD97" i="19"/>
  <c r="AD96" i="19"/>
  <c r="AD95" i="19"/>
  <c r="AD94" i="19"/>
  <c r="AD93" i="19"/>
  <c r="AD92" i="19"/>
  <c r="AD91" i="19"/>
  <c r="AD90" i="19"/>
  <c r="AD89" i="19"/>
  <c r="AD88" i="19"/>
  <c r="AD87" i="19"/>
  <c r="AD86" i="19"/>
  <c r="AD85" i="19"/>
  <c r="AD84" i="19"/>
  <c r="AD83" i="19"/>
  <c r="AD82" i="19"/>
  <c r="AD81" i="19"/>
  <c r="AD80" i="19"/>
  <c r="AD79" i="19"/>
  <c r="AD78" i="19"/>
  <c r="AD77" i="19"/>
  <c r="AD76" i="19"/>
  <c r="AD75" i="19"/>
  <c r="AD74" i="19"/>
  <c r="AD73" i="19"/>
  <c r="AD72" i="19"/>
  <c r="AD71" i="19"/>
  <c r="AD70" i="19"/>
  <c r="AD69" i="19"/>
  <c r="AD68" i="19"/>
  <c r="AD67" i="19"/>
  <c r="AD66" i="19"/>
  <c r="AD65" i="19"/>
  <c r="AD64" i="19"/>
  <c r="AD63" i="19"/>
  <c r="AD62" i="19"/>
  <c r="AD61" i="19"/>
  <c r="AD60" i="19"/>
  <c r="AD59" i="19"/>
  <c r="AD58" i="19"/>
  <c r="AD57" i="19"/>
  <c r="AD56" i="19"/>
  <c r="AD55" i="19"/>
  <c r="AD54" i="19"/>
  <c r="AD53" i="19"/>
  <c r="AD52" i="19"/>
  <c r="AD51" i="19"/>
  <c r="AD50" i="19"/>
  <c r="AD49" i="19"/>
  <c r="AD48" i="19"/>
  <c r="AD47" i="19"/>
  <c r="AD46" i="19"/>
  <c r="AD45" i="19"/>
  <c r="AD44" i="19"/>
  <c r="AD43" i="19"/>
  <c r="AD42" i="19"/>
  <c r="AD41" i="19"/>
  <c r="AD40" i="19"/>
  <c r="AD39" i="19"/>
  <c r="AD38" i="19"/>
  <c r="AD37" i="19"/>
  <c r="AD36" i="19"/>
  <c r="AD35" i="19"/>
  <c r="AD34" i="19"/>
  <c r="AD33" i="19"/>
  <c r="AD32" i="19"/>
  <c r="AD31" i="19"/>
  <c r="AD30" i="19"/>
  <c r="AD29" i="19"/>
  <c r="AD28" i="19"/>
  <c r="AD27" i="19"/>
  <c r="AD26" i="19"/>
  <c r="AD25" i="19"/>
  <c r="AD24" i="19"/>
  <c r="AD23" i="19"/>
  <c r="AD22" i="19"/>
  <c r="AD21" i="19"/>
  <c r="AD20" i="19"/>
  <c r="AD19" i="19"/>
  <c r="AD18" i="19"/>
  <c r="AD17" i="19"/>
  <c r="AD16" i="19"/>
  <c r="AD15" i="19"/>
  <c r="AD14" i="19"/>
  <c r="AD13" i="19"/>
  <c r="AD12" i="19"/>
  <c r="AD11" i="19"/>
  <c r="AD10" i="19"/>
  <c r="AD9" i="19"/>
  <c r="AD8" i="19"/>
  <c r="AQ5" i="19"/>
  <c r="C160" i="19"/>
  <c r="AD5" i="19"/>
  <c r="AE7" i="19"/>
  <c r="AE8" i="19" s="1"/>
  <c r="E160" i="19"/>
  <c r="F160" i="19"/>
  <c r="G160" i="19"/>
  <c r="H160" i="19"/>
  <c r="I160" i="19"/>
  <c r="J160" i="19"/>
  <c r="K160" i="19"/>
  <c r="L160" i="19"/>
  <c r="M160" i="19"/>
  <c r="N160" i="19"/>
  <c r="O160" i="19"/>
  <c r="P160" i="19"/>
  <c r="Q160" i="19"/>
  <c r="R160" i="19"/>
  <c r="S160" i="19"/>
  <c r="T160" i="19"/>
  <c r="U160" i="19"/>
  <c r="V160" i="19"/>
  <c r="W160" i="19"/>
  <c r="X160" i="19"/>
  <c r="Y160" i="19"/>
  <c r="Z160" i="19"/>
  <c r="AA160" i="19"/>
  <c r="AB160" i="19"/>
  <c r="F163" i="19"/>
  <c r="G163" i="19"/>
  <c r="H163" i="19"/>
  <c r="I163" i="19"/>
  <c r="K163" i="19"/>
  <c r="L163" i="19"/>
  <c r="M163" i="19"/>
  <c r="N163" i="19"/>
  <c r="P163" i="19"/>
  <c r="Q163" i="19"/>
  <c r="R163" i="19"/>
  <c r="S163" i="19"/>
  <c r="T163" i="19"/>
  <c r="U163" i="19"/>
  <c r="V163" i="19"/>
  <c r="W163" i="19"/>
  <c r="X163" i="19"/>
  <c r="Y163" i="19"/>
  <c r="Z163" i="19"/>
  <c r="AA163" i="19"/>
  <c r="AB163" i="19"/>
  <c r="AB146" i="18"/>
  <c r="AA146" i="18"/>
  <c r="Z146" i="18"/>
  <c r="Y146" i="18"/>
  <c r="X146" i="18"/>
  <c r="W146" i="18"/>
  <c r="V146" i="18"/>
  <c r="U146" i="18"/>
  <c r="T146" i="18"/>
  <c r="S146" i="18"/>
  <c r="R146" i="18"/>
  <c r="Q146" i="18"/>
  <c r="P146" i="18"/>
  <c r="N146" i="18"/>
  <c r="M146" i="18"/>
  <c r="L146" i="18"/>
  <c r="K146" i="18"/>
  <c r="I146" i="18"/>
  <c r="H146" i="18"/>
  <c r="AD146" i="18" s="1"/>
  <c r="G146" i="18"/>
  <c r="F146" i="18"/>
  <c r="AD126" i="18"/>
  <c r="AD125" i="18"/>
  <c r="AD124" i="18"/>
  <c r="AD123" i="18"/>
  <c r="AD122" i="18"/>
  <c r="AD121" i="18"/>
  <c r="AD120" i="18"/>
  <c r="AD119" i="18"/>
  <c r="AD118" i="18"/>
  <c r="AD117" i="18"/>
  <c r="AD116" i="18"/>
  <c r="AD115" i="18"/>
  <c r="AD114" i="18"/>
  <c r="AD113" i="18"/>
  <c r="AD112" i="18"/>
  <c r="AD111" i="18"/>
  <c r="AD110" i="18"/>
  <c r="AD109" i="18"/>
  <c r="AD108" i="18"/>
  <c r="AD107" i="18"/>
  <c r="AD106" i="18"/>
  <c r="AD105" i="18"/>
  <c r="AD104" i="18"/>
  <c r="AD103" i="18"/>
  <c r="AD102" i="18"/>
  <c r="AD101" i="18"/>
  <c r="AD100" i="18"/>
  <c r="AD99" i="18"/>
  <c r="AD98" i="18"/>
  <c r="AD97" i="18"/>
  <c r="AD96" i="18"/>
  <c r="AD95" i="18"/>
  <c r="AD94" i="18"/>
  <c r="AD93" i="18"/>
  <c r="AD92" i="18"/>
  <c r="AD91" i="18"/>
  <c r="AD90" i="18"/>
  <c r="AD89" i="18"/>
  <c r="AD88" i="18"/>
  <c r="AD87" i="18"/>
  <c r="AD86" i="18"/>
  <c r="AD85" i="18"/>
  <c r="AD84" i="18"/>
  <c r="AD83" i="18"/>
  <c r="AD82" i="18"/>
  <c r="AD81" i="18"/>
  <c r="AD80" i="18"/>
  <c r="AD79" i="18"/>
  <c r="AD78" i="18"/>
  <c r="AD77" i="18"/>
  <c r="AD76" i="18"/>
  <c r="AD75" i="18"/>
  <c r="AD74" i="18"/>
  <c r="AD73" i="18"/>
  <c r="AD72" i="18"/>
  <c r="AD71" i="18"/>
  <c r="AD70" i="18"/>
  <c r="AD69" i="18"/>
  <c r="AD68" i="18"/>
  <c r="AD67" i="18"/>
  <c r="AD66" i="18"/>
  <c r="AD65" i="18"/>
  <c r="AD64" i="18"/>
  <c r="AD63" i="18"/>
  <c r="AD62" i="18"/>
  <c r="AD61" i="18"/>
  <c r="AD60" i="18"/>
  <c r="AD59" i="18"/>
  <c r="AD58" i="18"/>
  <c r="AD57" i="18"/>
  <c r="AD56" i="18"/>
  <c r="AD55" i="18"/>
  <c r="AD54" i="18"/>
  <c r="AD53" i="18"/>
  <c r="AD52" i="18"/>
  <c r="AD51" i="18"/>
  <c r="AD50" i="18"/>
  <c r="AD49" i="18"/>
  <c r="AD48" i="18"/>
  <c r="AD47" i="18"/>
  <c r="AD46" i="18"/>
  <c r="AD45" i="18"/>
  <c r="AD44" i="18"/>
  <c r="AD43" i="18"/>
  <c r="AD42" i="18"/>
  <c r="AD41" i="18"/>
  <c r="AD40" i="18"/>
  <c r="AD39" i="18"/>
  <c r="AD38" i="18"/>
  <c r="AD37" i="18"/>
  <c r="AD36" i="18"/>
  <c r="AD35" i="18"/>
  <c r="AD34" i="18"/>
  <c r="AD33" i="18"/>
  <c r="AD32" i="18"/>
  <c r="AD31" i="18"/>
  <c r="AD30" i="18"/>
  <c r="AD29" i="18"/>
  <c r="AD28" i="18"/>
  <c r="AD27" i="18"/>
  <c r="AD26" i="18"/>
  <c r="AD25" i="18"/>
  <c r="AD24" i="18"/>
  <c r="AD23" i="18"/>
  <c r="AD22" i="18"/>
  <c r="AD21" i="18"/>
  <c r="AD20" i="18"/>
  <c r="AD19" i="18"/>
  <c r="AD18" i="18"/>
  <c r="AD17" i="18"/>
  <c r="AD16" i="18"/>
  <c r="AD15" i="18"/>
  <c r="AD14" i="18"/>
  <c r="AD13" i="18"/>
  <c r="AD12" i="18"/>
  <c r="AD11" i="18"/>
  <c r="AD10" i="18"/>
  <c r="AD9" i="18"/>
  <c r="AD8" i="18"/>
  <c r="AD7" i="18"/>
  <c r="AD5" i="18"/>
  <c r="AQ5" i="18" s="1"/>
  <c r="AB143" i="18"/>
  <c r="AA143" i="18"/>
  <c r="Z143" i="18"/>
  <c r="Y143" i="18"/>
  <c r="X143" i="18"/>
  <c r="W143" i="18"/>
  <c r="V143" i="18"/>
  <c r="U143" i="18"/>
  <c r="T143" i="18"/>
  <c r="S143" i="18"/>
  <c r="R143" i="18"/>
  <c r="Q143" i="18"/>
  <c r="P143" i="18"/>
  <c r="O143" i="18"/>
  <c r="N143" i="18"/>
  <c r="M143" i="18"/>
  <c r="F143" i="18"/>
  <c r="L143" i="18"/>
  <c r="K143" i="18"/>
  <c r="J143" i="18"/>
  <c r="I143" i="18"/>
  <c r="H143" i="18"/>
  <c r="G143" i="18"/>
  <c r="E143" i="18"/>
  <c r="C143" i="18"/>
  <c r="AE6" i="18"/>
  <c r="AE7" i="18"/>
  <c r="AC6" i="1"/>
  <c r="AC4" i="1"/>
  <c r="AP4" i="1" s="1"/>
  <c r="M135" i="1"/>
  <c r="BD5" i="13"/>
  <c r="AD5" i="1"/>
  <c r="AD6" i="1" s="1"/>
  <c r="AD163" i="19" l="1"/>
  <c r="AQ163" i="19" s="1"/>
  <c r="AR163" i="19" s="1"/>
  <c r="AD171" i="20"/>
  <c r="AD170" i="20"/>
  <c r="AD16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D9" authorId="0" shapeId="0" xr:uid="{766D1E16-68F0-4845-94D8-04A249831A95}">
      <text>
        <r>
          <rPr>
            <b/>
            <sz val="9"/>
            <color indexed="81"/>
            <rFont val="Segoe UI"/>
            <charset val="1"/>
          </rPr>
          <t>Simlinger Michael
Strecke</t>
        </r>
      </text>
    </comment>
    <comment ref="D10" authorId="0" shapeId="0" xr:uid="{5AC692FC-9177-44D6-A88E-F98B8A136CD4}">
      <text>
        <r>
          <rPr>
            <b/>
            <sz val="9"/>
            <color indexed="81"/>
            <rFont val="Segoe UI"/>
            <charset val="1"/>
          </rPr>
          <t>Strecke</t>
        </r>
      </text>
    </comment>
    <comment ref="D11" authorId="0" shapeId="0" xr:uid="{589A5C45-96D8-4935-9B43-BED382D93AEB}">
      <text>
        <r>
          <rPr>
            <b/>
            <sz val="9"/>
            <color indexed="81"/>
            <rFont val="Segoe UI"/>
            <charset val="1"/>
          </rPr>
          <t>Strecke</t>
        </r>
      </text>
    </comment>
    <comment ref="D12" authorId="0" shapeId="0" xr:uid="{6CAF021D-0A8C-4E16-B307-9C82C3D4B6CC}">
      <text>
        <r>
          <rPr>
            <b/>
            <sz val="9"/>
            <color indexed="81"/>
            <rFont val="Segoe UI"/>
            <charset val="1"/>
          </rPr>
          <t>Strecke</t>
        </r>
      </text>
    </comment>
    <comment ref="D13" authorId="0" shapeId="0" xr:uid="{E245D975-3350-4D24-97D0-01355F9A0507}">
      <text>
        <r>
          <rPr>
            <b/>
            <sz val="9"/>
            <color indexed="81"/>
            <rFont val="Segoe UI"/>
            <charset val="1"/>
          </rPr>
          <t>Strecke</t>
        </r>
      </text>
    </comment>
    <comment ref="D14" authorId="0" shapeId="0" xr:uid="{0C6107CD-5B33-4A99-B1F6-EBF8AA11FA85}">
      <text>
        <r>
          <rPr>
            <b/>
            <sz val="9"/>
            <color indexed="81"/>
            <rFont val="Segoe UI"/>
            <charset val="1"/>
          </rPr>
          <t>Strecke</t>
        </r>
      </text>
    </comment>
    <comment ref="D15" authorId="0" shapeId="0" xr:uid="{DB85D9A5-B672-4144-BA1D-D702BDFD1D99}">
      <text>
        <r>
          <rPr>
            <b/>
            <sz val="9"/>
            <color indexed="81"/>
            <rFont val="Segoe UI"/>
            <charset val="1"/>
          </rPr>
          <t>Strecke</t>
        </r>
      </text>
    </comment>
    <comment ref="C19" authorId="0" shapeId="0" xr:uid="{7670AB3A-FD04-48B9-A355-840E50D365F4}">
      <text>
        <r>
          <rPr>
            <b/>
            <sz val="9"/>
            <color indexed="81"/>
            <rFont val="Segoe UI"/>
            <family val="2"/>
          </rPr>
          <t xml:space="preserve">Salzmann A.
</t>
        </r>
      </text>
    </comment>
    <comment ref="C24" authorId="0" shapeId="0" xr:uid="{21BA2B1E-2A39-40B0-BEDD-DF071431C3DB}">
      <text>
        <r>
          <rPr>
            <b/>
            <sz val="9"/>
            <color indexed="81"/>
            <rFont val="Segoe UI"/>
            <family val="2"/>
          </rPr>
          <t>Schwarz G.</t>
        </r>
      </text>
    </comment>
    <comment ref="D24" authorId="0" shapeId="0" xr:uid="{E000446E-9F4E-45F9-A16C-F770BE6D25F2}">
      <text>
        <r>
          <rPr>
            <b/>
            <sz val="9"/>
            <color indexed="81"/>
            <rFont val="Segoe UI"/>
            <family val="2"/>
          </rPr>
          <t>Maderthaner Daniel
Maderthaner Gernot</t>
        </r>
      </text>
    </comment>
    <comment ref="D25" authorId="0" shapeId="0" xr:uid="{1D649B12-73CB-4F4D-86EB-76F8AA8C1B5C}">
      <text>
        <r>
          <rPr>
            <b/>
            <sz val="9"/>
            <color indexed="81"/>
            <rFont val="Segoe UI"/>
            <charset val="1"/>
          </rPr>
          <t>Strecke</t>
        </r>
      </text>
    </comment>
    <comment ref="D26" authorId="0" shapeId="0" xr:uid="{5B8EE037-F15C-4362-8CFE-1521104092B0}">
      <text>
        <r>
          <rPr>
            <b/>
            <sz val="9"/>
            <color indexed="81"/>
            <rFont val="Segoe UI"/>
            <charset val="1"/>
          </rPr>
          <t>Strecke</t>
        </r>
      </text>
    </comment>
    <comment ref="D27" authorId="0" shapeId="0" xr:uid="{C5FD0A51-0360-4ACB-BE16-B7B9BBC4C661}">
      <text>
        <r>
          <rPr>
            <b/>
            <sz val="9"/>
            <color indexed="81"/>
            <rFont val="Segoe UI"/>
            <charset val="1"/>
          </rPr>
          <t>Stix Christoph</t>
        </r>
      </text>
    </comment>
    <comment ref="D28" authorId="0" shapeId="0" xr:uid="{BD4E3A13-482B-49B2-8F94-F149C8CFC83A}">
      <text>
        <r>
          <rPr>
            <b/>
            <sz val="9"/>
            <color indexed="81"/>
            <rFont val="Segoe UI"/>
            <charset val="1"/>
          </rPr>
          <t>Strecke</t>
        </r>
      </text>
    </comment>
    <comment ref="D29" authorId="0" shapeId="0" xr:uid="{9FA9E22C-7EED-4D04-B2EA-90C9FFA889A7}">
      <text>
        <r>
          <rPr>
            <b/>
            <sz val="9"/>
            <color indexed="81"/>
            <rFont val="Segoe UI"/>
            <charset val="1"/>
          </rPr>
          <t>Strecke</t>
        </r>
      </text>
    </comment>
    <comment ref="D35" authorId="0" shapeId="0" xr:uid="{E2CA5B2D-1869-4A52-92AF-A4BAC16480F2}">
      <text>
        <r>
          <rPr>
            <b/>
            <sz val="9"/>
            <color indexed="81"/>
            <rFont val="Segoe UI"/>
            <charset val="1"/>
          </rPr>
          <t xml:space="preserve">Strecke
</t>
        </r>
      </text>
    </comment>
    <comment ref="D36" authorId="0" shapeId="0" xr:uid="{A7E20D2A-3730-478D-9DD9-66A791E9E5EF}">
      <text>
        <r>
          <rPr>
            <b/>
            <sz val="9"/>
            <color indexed="81"/>
            <rFont val="Segoe UI"/>
            <charset val="1"/>
          </rPr>
          <t>Strecke</t>
        </r>
      </text>
    </comment>
    <comment ref="D52" authorId="0" shapeId="0" xr:uid="{9FD33E9E-2438-4C11-96D4-48DCB7C67960}">
      <text>
        <r>
          <rPr>
            <b/>
            <sz val="9"/>
            <color indexed="81"/>
            <rFont val="Segoe UI"/>
            <charset val="1"/>
          </rPr>
          <t>Strecke</t>
        </r>
      </text>
    </comment>
    <comment ref="D55" authorId="0" shapeId="0" xr:uid="{92FC225F-8D69-4BEF-9991-62F6E72586BB}">
      <text>
        <r>
          <rPr>
            <b/>
            <sz val="9"/>
            <color indexed="81"/>
            <rFont val="Segoe UI"/>
            <charset val="1"/>
          </rPr>
          <t>Kurz Samuel</t>
        </r>
      </text>
    </comment>
    <comment ref="C130" authorId="0" shapeId="0" xr:uid="{A41A9C3C-8B41-4874-989F-B1BE58452260}">
      <text>
        <r>
          <rPr>
            <b/>
            <sz val="9"/>
            <color indexed="81"/>
            <rFont val="Segoe UI"/>
            <family val="2"/>
          </rPr>
          <t>Kilyen L.</t>
        </r>
      </text>
    </comment>
    <comment ref="D132" authorId="0" shapeId="0" xr:uid="{88ADC844-0803-46CF-85FB-A4A8E7B719FA}">
      <text>
        <r>
          <rPr>
            <b/>
            <sz val="9"/>
            <color indexed="81"/>
            <rFont val="Segoe UI"/>
            <charset val="1"/>
          </rPr>
          <t>Strecke</t>
        </r>
      </text>
    </comment>
    <comment ref="D180" authorId="0" shapeId="0" xr:uid="{B6F627C1-AD9C-406A-8DBA-936CFC6D425E}">
      <text>
        <r>
          <rPr>
            <b/>
            <sz val="9"/>
            <color indexed="81"/>
            <rFont val="Segoe UI"/>
            <charset val="1"/>
          </rPr>
          <t xml:space="preserve">Waser Matthias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Christian Eckel</author>
    <author>Christian ECKEL</author>
  </authors>
  <commentList>
    <comment ref="C8" authorId="0" shapeId="0" xr:uid="{00000000-0006-0000-0600-000001000000}">
      <text>
        <r>
          <rPr>
            <b/>
            <sz val="9"/>
            <color indexed="81"/>
            <rFont val="Tahoma"/>
            <family val="2"/>
          </rPr>
          <t>2 Pkt.f.Wettk. (inkl.Strecke)
Gattringer C.
Rechberger M.
Brandstetter K.
Fischer K.
Fischer G.
Fehringer W.
Rodinger M.
Brandstetter R.
Kaisergruber M.
Haunschmied
Distelberger 
Süß 
Seifert</t>
        </r>
      </text>
    </comment>
    <comment ref="D8" authorId="0" shapeId="0" xr:uid="{00000000-0006-0000-0600-000002000000}">
      <text>
        <r>
          <rPr>
            <b/>
            <sz val="9"/>
            <color indexed="81"/>
            <rFont val="Tahoma"/>
            <family val="2"/>
          </rPr>
          <t xml:space="preserve">Bauernfeind R.
Steyrer Leo
Stadlbauer T.
Zehetner B.
Dietl P
Simunic J.
Simunic R.
</t>
        </r>
      </text>
    </comment>
    <comment ref="C9" authorId="0" shapeId="0" xr:uid="{00000000-0006-0000-0600-000003000000}">
      <text>
        <r>
          <rPr>
            <b/>
            <sz val="9"/>
            <color indexed="81"/>
            <rFont val="Tahoma"/>
            <family val="2"/>
          </rPr>
          <t xml:space="preserve">3 Pkt.f.Wettk.(inkl Strecke+Fasching)
Leitner C.
Batik C.
Radlbauer M.
Redl A.
Etlinger M.
</t>
        </r>
      </text>
    </comment>
    <comment ref="D9" authorId="0" shapeId="0" xr:uid="{00000000-0006-0000-0600-000004000000}">
      <text>
        <r>
          <rPr>
            <b/>
            <sz val="9"/>
            <color indexed="81"/>
            <rFont val="Tahoma"/>
            <family val="2"/>
          </rPr>
          <t xml:space="preserve">Etlinger Michael
Cross Melk (++)
Bechyne M.
</t>
        </r>
      </text>
    </comment>
    <comment ref="C10" authorId="0" shapeId="0" xr:uid="{00000000-0006-0000-0600-000005000000}">
      <text>
        <r>
          <rPr>
            <b/>
            <sz val="9"/>
            <color indexed="81"/>
            <rFont val="Tahoma"/>
            <family val="2"/>
          </rPr>
          <t>2 Pkt.f.Wettk.(inkl. Strecke)
Stockinger L.</t>
        </r>
      </text>
    </comment>
    <comment ref="C11" authorId="1" shapeId="0" xr:uid="{00000000-0006-0000-0600-000006000000}">
      <text>
        <r>
          <rPr>
            <b/>
            <sz val="9"/>
            <color indexed="81"/>
            <rFont val="Tahoma"/>
            <family val="2"/>
          </rPr>
          <t>Pkt.f.Wettk. (inkl. Strecke u.Fasching)</t>
        </r>
      </text>
    </comment>
    <comment ref="D12" authorId="1" shapeId="0" xr:uid="{00000000-0006-0000-0600-000007000000}">
      <text>
        <r>
          <rPr>
            <b/>
            <sz val="9"/>
            <color indexed="81"/>
            <rFont val="Tahoma"/>
            <family val="2"/>
          </rPr>
          <t>Cross Amstetten, Ardagger</t>
        </r>
      </text>
    </comment>
    <comment ref="C13" authorId="1" shapeId="0" xr:uid="{00000000-0006-0000-0600-000008000000}">
      <text>
        <r>
          <rPr>
            <b/>
            <sz val="9"/>
            <color indexed="81"/>
            <rFont val="Tahoma"/>
            <family val="2"/>
          </rPr>
          <t>1 Pkt.Wettk.</t>
        </r>
      </text>
    </comment>
    <comment ref="D13" authorId="1" shapeId="0" xr:uid="{00000000-0006-0000-0600-000009000000}">
      <text>
        <r>
          <rPr>
            <b/>
            <sz val="9"/>
            <color indexed="81"/>
            <rFont val="Tahoma"/>
            <family val="2"/>
          </rPr>
          <t>Strecke, Ardagger</t>
        </r>
      </text>
    </comment>
    <comment ref="C14" authorId="1" shapeId="0" xr:uid="{00000000-0006-0000-0600-00000A000000}">
      <text>
        <r>
          <rPr>
            <b/>
            <sz val="9"/>
            <color indexed="81"/>
            <rFont val="Tahoma"/>
            <family val="2"/>
          </rPr>
          <t>1 Pkt.f.Wettk. (inkl.Streckenf.)</t>
        </r>
      </text>
    </comment>
    <comment ref="D14" authorId="1" shapeId="0" xr:uid="{00000000-0006-0000-0600-00000B000000}">
      <text>
        <r>
          <rPr>
            <b/>
            <sz val="9"/>
            <color indexed="81"/>
            <rFont val="Tahoma"/>
            <family val="2"/>
          </rPr>
          <t>Ardagger</t>
        </r>
      </text>
    </comment>
    <comment ref="C15" authorId="1" shapeId="0" xr:uid="{00000000-0006-0000-0600-00000C000000}">
      <text>
        <r>
          <rPr>
            <b/>
            <sz val="9"/>
            <color indexed="81"/>
            <rFont val="Tahoma"/>
            <family val="2"/>
          </rPr>
          <t>Pkt.f.Wettk. (inkl. Strecke u.Fasching)</t>
        </r>
      </text>
    </comment>
    <comment ref="C16" authorId="0" shapeId="0" xr:uid="{00000000-0006-0000-0600-00000D000000}">
      <text>
        <r>
          <rPr>
            <b/>
            <sz val="9"/>
            <color indexed="81"/>
            <rFont val="Tahoma"/>
            <family val="2"/>
          </rPr>
          <t>1 Pkt.f.Wettk.(inkl. Strecke)</t>
        </r>
      </text>
    </comment>
    <comment ref="D16" authorId="1" shapeId="0" xr:uid="{00000000-0006-0000-0600-00000E000000}">
      <text>
        <r>
          <rPr>
            <b/>
            <sz val="9"/>
            <color indexed="81"/>
            <rFont val="Tahoma"/>
            <family val="2"/>
          </rPr>
          <t>Cross Amstetten, Ardagger</t>
        </r>
      </text>
    </comment>
    <comment ref="C17" authorId="1" shapeId="0" xr:uid="{00000000-0006-0000-0600-00000F000000}">
      <text>
        <r>
          <rPr>
            <b/>
            <sz val="9"/>
            <color indexed="81"/>
            <rFont val="Tahoma"/>
            <family val="2"/>
          </rPr>
          <t>1 Pkt.f.Wettk. (inkl.Streckenführ.)</t>
        </r>
      </text>
    </comment>
    <comment ref="D17" authorId="1" shapeId="0" xr:uid="{00000000-0006-0000-0600-000010000000}">
      <text>
        <r>
          <rPr>
            <b/>
            <sz val="9"/>
            <color indexed="81"/>
            <rFont val="Tahoma"/>
            <family val="2"/>
          </rPr>
          <t>Fasching, Ardagger</t>
        </r>
      </text>
    </comment>
    <comment ref="D18" authorId="0" shapeId="0" xr:uid="{00000000-0006-0000-0600-000011000000}">
      <text>
        <r>
          <rPr>
            <b/>
            <sz val="9"/>
            <color indexed="81"/>
            <rFont val="Tahoma"/>
            <family val="2"/>
          </rPr>
          <t>Strecke, Cross Amstett.</t>
        </r>
      </text>
    </comment>
    <comment ref="C19" authorId="1" shapeId="0" xr:uid="{00000000-0006-0000-0600-000012000000}">
      <text>
        <r>
          <rPr>
            <b/>
            <sz val="9"/>
            <color indexed="81"/>
            <rFont val="Tahoma"/>
            <family val="2"/>
          </rPr>
          <t>1 Pkt.f.Wettk. (inkl.Streckenführ.)</t>
        </r>
      </text>
    </comment>
    <comment ref="D19" authorId="1" shapeId="0" xr:uid="{00000000-0006-0000-0600-000013000000}">
      <text>
        <r>
          <rPr>
            <b/>
            <sz val="9"/>
            <color indexed="81"/>
            <rFont val="Tahoma"/>
            <family val="2"/>
          </rPr>
          <t>Ardagger</t>
        </r>
      </text>
    </comment>
    <comment ref="C20" authorId="1" shapeId="0" xr:uid="{00000000-0006-0000-0600-000014000000}">
      <text>
        <r>
          <rPr>
            <b/>
            <sz val="9"/>
            <color indexed="81"/>
            <rFont val="Tahoma"/>
            <family val="2"/>
          </rPr>
          <t>1 Pkt.f.Wettk. (inkl.Streckenführ.)</t>
        </r>
      </text>
    </comment>
    <comment ref="D20" authorId="0" shapeId="0" xr:uid="{00000000-0006-0000-0600-000015000000}">
      <text>
        <r>
          <rPr>
            <b/>
            <sz val="9"/>
            <color indexed="81"/>
            <rFont val="Tahoma"/>
            <family val="2"/>
          </rPr>
          <t>Burgstaller M.</t>
        </r>
      </text>
    </comment>
    <comment ref="D21" authorId="0" shapeId="0" xr:uid="{00000000-0006-0000-0600-000016000000}">
      <text>
        <r>
          <rPr>
            <b/>
            <sz val="9"/>
            <color indexed="81"/>
            <rFont val="Tahoma"/>
            <family val="2"/>
          </rPr>
          <t>Purgstall, Strecke</t>
        </r>
      </text>
    </comment>
    <comment ref="C22" authorId="1" shapeId="0" xr:uid="{00000000-0006-0000-0600-000017000000}">
      <text>
        <r>
          <rPr>
            <b/>
            <sz val="9"/>
            <color indexed="81"/>
            <rFont val="Tahoma"/>
            <family val="2"/>
          </rPr>
          <t>Pkt.f.Wettk. (inkl. Fasching)</t>
        </r>
      </text>
    </comment>
    <comment ref="D22" authorId="0" shapeId="0" xr:uid="{00000000-0006-0000-0600-000018000000}">
      <text>
        <r>
          <rPr>
            <b/>
            <sz val="9"/>
            <color indexed="81"/>
            <rFont val="Tahoma"/>
            <family val="2"/>
          </rPr>
          <t>Strecke</t>
        </r>
      </text>
    </comment>
    <comment ref="C23" authorId="1" shapeId="0" xr:uid="{00000000-0006-0000-0600-000019000000}">
      <text>
        <r>
          <rPr>
            <b/>
            <sz val="9"/>
            <color indexed="81"/>
            <rFont val="Tahoma"/>
            <family val="2"/>
          </rPr>
          <t>1 Pkt.f.Wettk. (inkl.Streckenführ.)</t>
        </r>
      </text>
    </comment>
    <comment ref="D24" authorId="0" shapeId="0" xr:uid="{00000000-0006-0000-0600-00001A000000}">
      <text>
        <r>
          <rPr>
            <b/>
            <sz val="9"/>
            <color indexed="81"/>
            <rFont val="Tahoma"/>
            <family val="2"/>
          </rPr>
          <t>Strecke</t>
        </r>
      </text>
    </comment>
    <comment ref="C25" authorId="0" shapeId="0" xr:uid="{00000000-0006-0000-0600-00001B000000}">
      <text>
        <r>
          <rPr>
            <b/>
            <sz val="9"/>
            <color indexed="81"/>
            <rFont val="Tahoma"/>
            <family val="2"/>
          </rPr>
          <t>Schneckenreither B.</t>
        </r>
      </text>
    </comment>
    <comment ref="D25" authorId="0" shapeId="0" xr:uid="{00000000-0006-0000-0600-00001C000000}">
      <text>
        <r>
          <rPr>
            <b/>
            <sz val="9"/>
            <color indexed="81"/>
            <rFont val="Tahoma"/>
            <family val="2"/>
          </rPr>
          <t>Strecke</t>
        </r>
      </text>
    </comment>
    <comment ref="D27" authorId="0" shapeId="0" xr:uid="{00000000-0006-0000-0600-00001D000000}">
      <text>
        <r>
          <rPr>
            <b/>
            <sz val="9"/>
            <color indexed="81"/>
            <rFont val="Tahoma"/>
            <family val="2"/>
          </rPr>
          <t>Strecke, Cross Amst.</t>
        </r>
      </text>
    </comment>
    <comment ref="C28" authorId="0" shapeId="0" xr:uid="{00000000-0006-0000-0600-00001E000000}">
      <text>
        <r>
          <rPr>
            <b/>
            <sz val="9"/>
            <color indexed="81"/>
            <rFont val="Tahoma"/>
            <family val="2"/>
          </rPr>
          <t>1 Pkt.f.Wettk.
Tiefenböck L.</t>
        </r>
      </text>
    </comment>
    <comment ref="D28" authorId="1" shapeId="0" xr:uid="{00000000-0006-0000-0600-00001F000000}">
      <text>
        <r>
          <rPr>
            <b/>
            <sz val="9"/>
            <color indexed="81"/>
            <rFont val="Tahoma"/>
            <family val="2"/>
          </rPr>
          <t>Ardagger</t>
        </r>
      </text>
    </comment>
    <comment ref="D29" authorId="0" shapeId="0" xr:uid="{00000000-0006-0000-0600-000020000000}">
      <text>
        <r>
          <rPr>
            <b/>
            <sz val="9"/>
            <color indexed="81"/>
            <rFont val="Tahoma"/>
            <family val="2"/>
          </rPr>
          <t>Strecke, Ardagger</t>
        </r>
      </text>
    </comment>
    <comment ref="C30" authorId="1" shapeId="0" xr:uid="{00000000-0006-0000-0600-000021000000}">
      <text>
        <r>
          <rPr>
            <b/>
            <sz val="9"/>
            <color indexed="81"/>
            <rFont val="Tahoma"/>
            <family val="2"/>
          </rPr>
          <t>1 Pkt.Wettk.</t>
        </r>
      </text>
    </comment>
    <comment ref="D30" authorId="1" shapeId="0" xr:uid="{00000000-0006-0000-0600-000022000000}">
      <text>
        <r>
          <rPr>
            <b/>
            <sz val="9"/>
            <color indexed="81"/>
            <rFont val="Tahoma"/>
            <family val="2"/>
          </rPr>
          <t>Ardagger</t>
        </r>
      </text>
    </comment>
    <comment ref="D31" authorId="0" shapeId="0" xr:uid="{00000000-0006-0000-0600-000023000000}">
      <text>
        <r>
          <rPr>
            <b/>
            <sz val="9"/>
            <color indexed="81"/>
            <rFont val="Tahoma"/>
            <family val="2"/>
          </rPr>
          <t>Strecke</t>
        </r>
      </text>
    </comment>
    <comment ref="C33" authorId="1" shapeId="0" xr:uid="{00000000-0006-0000-0600-000024000000}">
      <text>
        <r>
          <rPr>
            <b/>
            <sz val="9"/>
            <color indexed="81"/>
            <rFont val="Tahoma"/>
            <family val="2"/>
          </rPr>
          <t>Pkt.f.Wettk.</t>
        </r>
      </text>
    </comment>
    <comment ref="D33" authorId="1" shapeId="0" xr:uid="{00000000-0006-0000-0600-000025000000}">
      <text>
        <r>
          <rPr>
            <b/>
            <sz val="9"/>
            <color indexed="81"/>
            <rFont val="Tahoma"/>
            <family val="2"/>
          </rPr>
          <t>Melk, Ardagger</t>
        </r>
      </text>
    </comment>
    <comment ref="C34" authorId="0" shapeId="0" xr:uid="{00000000-0006-0000-0600-000026000000}">
      <text>
        <r>
          <rPr>
            <b/>
            <sz val="9"/>
            <color indexed="81"/>
            <rFont val="Tahoma"/>
            <family val="2"/>
          </rPr>
          <t>Stolz A.</t>
        </r>
      </text>
    </comment>
    <comment ref="D34" authorId="1" shapeId="0" xr:uid="{00000000-0006-0000-0600-000027000000}">
      <text>
        <r>
          <rPr>
            <b/>
            <sz val="9"/>
            <color indexed="81"/>
            <rFont val="Tahoma"/>
            <family val="2"/>
          </rPr>
          <t>Fasching,Strecke</t>
        </r>
      </text>
    </comment>
    <comment ref="C35" authorId="1" shapeId="0" xr:uid="{00000000-0006-0000-0600-000028000000}">
      <text>
        <r>
          <rPr>
            <b/>
            <sz val="9"/>
            <color indexed="81"/>
            <rFont val="Tahoma"/>
            <family val="2"/>
          </rPr>
          <t>Pkt.f.Wettk. (inkl. Strecke)</t>
        </r>
      </text>
    </comment>
    <comment ref="D35" authorId="1" shapeId="0" xr:uid="{00000000-0006-0000-0600-000029000000}">
      <text>
        <r>
          <rPr>
            <b/>
            <sz val="9"/>
            <color indexed="81"/>
            <rFont val="Tahoma"/>
            <family val="2"/>
          </rPr>
          <t>Ardagger</t>
        </r>
      </text>
    </comment>
    <comment ref="D36" authorId="1" shapeId="0" xr:uid="{00000000-0006-0000-0600-00002A000000}">
      <text>
        <r>
          <rPr>
            <b/>
            <sz val="9"/>
            <color indexed="81"/>
            <rFont val="Tahoma"/>
            <family val="2"/>
          </rPr>
          <t>Prochenberg</t>
        </r>
      </text>
    </comment>
    <comment ref="C37" authorId="1" shapeId="0" xr:uid="{00000000-0006-0000-0600-00002B000000}">
      <text>
        <r>
          <rPr>
            <b/>
            <sz val="9"/>
            <color indexed="81"/>
            <rFont val="Tahoma"/>
            <family val="2"/>
          </rPr>
          <t>1 Pkt.Wettk.</t>
        </r>
      </text>
    </comment>
    <comment ref="D38" authorId="0" shapeId="0" xr:uid="{00000000-0006-0000-0600-00002C000000}">
      <text>
        <r>
          <rPr>
            <b/>
            <sz val="9"/>
            <color indexed="81"/>
            <rFont val="Tahoma"/>
            <family val="2"/>
          </rPr>
          <t xml:space="preserve">Halbmayr W.
Strecke,Fasching
</t>
        </r>
      </text>
    </comment>
    <comment ref="D39" authorId="0" shapeId="0" xr:uid="{00000000-0006-0000-0600-00002D000000}">
      <text>
        <r>
          <rPr>
            <b/>
            <sz val="9"/>
            <color indexed="81"/>
            <rFont val="Tahoma"/>
            <family val="2"/>
          </rPr>
          <t>Strecke,Purgstall</t>
        </r>
      </text>
    </comment>
    <comment ref="D40" authorId="1" shapeId="0" xr:uid="{00000000-0006-0000-0600-00002E000000}">
      <text>
        <r>
          <rPr>
            <b/>
            <sz val="9"/>
            <color indexed="81"/>
            <rFont val="Tahoma"/>
            <family val="2"/>
          </rPr>
          <t>Ardagger</t>
        </r>
      </text>
    </comment>
    <comment ref="D41" authorId="1" shapeId="0" xr:uid="{00000000-0006-0000-0600-00002F000000}">
      <text>
        <r>
          <rPr>
            <b/>
            <sz val="9"/>
            <color indexed="81"/>
            <rFont val="Tahoma"/>
            <family val="2"/>
          </rPr>
          <t>Cross Amstetten</t>
        </r>
      </text>
    </comment>
    <comment ref="C43" authorId="0" shapeId="0" xr:uid="{00000000-0006-0000-0600-000030000000}">
      <text>
        <r>
          <rPr>
            <b/>
            <sz val="9"/>
            <color indexed="81"/>
            <rFont val="Tahoma"/>
            <family val="2"/>
          </rPr>
          <t>2 Pkt.f.Wettk.(inkl. Strecke)</t>
        </r>
      </text>
    </comment>
    <comment ref="D44" authorId="1" shapeId="0" xr:uid="{00000000-0006-0000-0600-000031000000}">
      <text>
        <r>
          <rPr>
            <b/>
            <sz val="9"/>
            <color indexed="81"/>
            <rFont val="Tahoma"/>
            <family val="2"/>
          </rPr>
          <t>Strecke, Ardagger</t>
        </r>
      </text>
    </comment>
    <comment ref="D45" authorId="1" shapeId="0" xr:uid="{00000000-0006-0000-0600-000032000000}">
      <text>
        <r>
          <rPr>
            <b/>
            <sz val="9"/>
            <color indexed="81"/>
            <rFont val="Tahoma"/>
            <family val="2"/>
          </rPr>
          <t>Cross Amstetten, Ardagger</t>
        </r>
      </text>
    </comment>
    <comment ref="D47" authorId="1" shapeId="0" xr:uid="{00000000-0006-0000-0600-000033000000}">
      <text>
        <r>
          <rPr>
            <b/>
            <sz val="9"/>
            <color indexed="81"/>
            <rFont val="Tahoma"/>
            <family val="2"/>
          </rPr>
          <t>Ardagger</t>
        </r>
      </text>
    </comment>
    <comment ref="C49" authorId="1" shapeId="0" xr:uid="{00000000-0006-0000-0600-000034000000}">
      <text>
        <r>
          <rPr>
            <b/>
            <sz val="9"/>
            <color indexed="81"/>
            <rFont val="Tahoma"/>
            <family val="2"/>
          </rPr>
          <t>1 Pkt.f.Wettk. (inkl.Streckenführ.)</t>
        </r>
      </text>
    </comment>
    <comment ref="D49" authorId="1" shapeId="0" xr:uid="{00000000-0006-0000-0600-000035000000}">
      <text>
        <r>
          <rPr>
            <b/>
            <sz val="9"/>
            <color indexed="81"/>
            <rFont val="Tahoma"/>
            <family val="2"/>
          </rPr>
          <t>Ardagger</t>
        </r>
      </text>
    </comment>
    <comment ref="D50" authorId="1" shapeId="0" xr:uid="{00000000-0006-0000-0600-000036000000}">
      <text>
        <r>
          <rPr>
            <b/>
            <sz val="9"/>
            <color indexed="81"/>
            <rFont val="Tahoma"/>
            <family val="2"/>
          </rPr>
          <t>Ardagger</t>
        </r>
      </text>
    </comment>
    <comment ref="D51" authorId="0" shapeId="0" xr:uid="{00000000-0006-0000-0600-000037000000}">
      <text>
        <r>
          <rPr>
            <b/>
            <sz val="9"/>
            <color indexed="81"/>
            <rFont val="Tahoma"/>
            <family val="2"/>
          </rPr>
          <t>Grein, Ardagger</t>
        </r>
      </text>
    </comment>
    <comment ref="D52" authorId="1" shapeId="0" xr:uid="{00000000-0006-0000-0600-000038000000}">
      <text>
        <r>
          <rPr>
            <b/>
            <sz val="9"/>
            <color indexed="81"/>
            <rFont val="Tahoma"/>
            <family val="2"/>
          </rPr>
          <t>Cross Amstetten</t>
        </r>
      </text>
    </comment>
    <comment ref="C54" authorId="1" shapeId="0" xr:uid="{00000000-0006-0000-0600-000039000000}">
      <text>
        <r>
          <rPr>
            <b/>
            <sz val="9"/>
            <color indexed="81"/>
            <rFont val="Tahoma"/>
            <family val="2"/>
          </rPr>
          <t>2 Pkt.f.Wettk.</t>
        </r>
      </text>
    </comment>
    <comment ref="D57" authorId="0" shapeId="0" xr:uid="{00000000-0006-0000-0600-00003A000000}">
      <text>
        <r>
          <rPr>
            <b/>
            <sz val="9"/>
            <color indexed="81"/>
            <rFont val="Tahoma"/>
            <family val="2"/>
          </rPr>
          <t>Krems, Ardagger
Schüller J.</t>
        </r>
      </text>
    </comment>
    <comment ref="D58" authorId="1" shapeId="0" xr:uid="{00000000-0006-0000-0600-00003B000000}">
      <text>
        <r>
          <rPr>
            <b/>
            <sz val="9"/>
            <color indexed="81"/>
            <rFont val="Tahoma"/>
            <family val="2"/>
          </rPr>
          <t>Cross Amstetten, Ardagger</t>
        </r>
      </text>
    </comment>
    <comment ref="D60" authorId="1" shapeId="0" xr:uid="{00000000-0006-0000-0600-00003C000000}">
      <text>
        <r>
          <rPr>
            <b/>
            <sz val="9"/>
            <color indexed="81"/>
            <rFont val="Tahoma"/>
            <family val="2"/>
          </rPr>
          <t>Fasching</t>
        </r>
      </text>
    </comment>
    <comment ref="C61" authorId="0" shapeId="0" xr:uid="{00000000-0006-0000-0600-00003D000000}">
      <text>
        <r>
          <rPr>
            <b/>
            <sz val="9"/>
            <color indexed="81"/>
            <rFont val="Tahoma"/>
            <family val="2"/>
          </rPr>
          <t>1 Pkt.f.Wettk.</t>
        </r>
      </text>
    </comment>
    <comment ref="D61" authorId="1" shapeId="0" xr:uid="{00000000-0006-0000-0600-00003E000000}">
      <text>
        <r>
          <rPr>
            <b/>
            <sz val="9"/>
            <color indexed="81"/>
            <rFont val="Tahoma"/>
            <family val="2"/>
          </rPr>
          <t>Ardagger (++)</t>
        </r>
      </text>
    </comment>
    <comment ref="C62" authorId="1" shapeId="0" xr:uid="{00000000-0006-0000-0600-00003F000000}">
      <text>
        <r>
          <rPr>
            <b/>
            <sz val="9"/>
            <color indexed="81"/>
            <rFont val="Tahoma"/>
            <family val="2"/>
          </rPr>
          <t>1 Pkt.f.Wettk.</t>
        </r>
      </text>
    </comment>
    <comment ref="D62" authorId="1" shapeId="0" xr:uid="{00000000-0006-0000-0600-000040000000}">
      <text>
        <r>
          <rPr>
            <b/>
            <sz val="9"/>
            <color indexed="81"/>
            <rFont val="Tahoma"/>
            <family val="2"/>
          </rPr>
          <t>St.Pölten</t>
        </r>
      </text>
    </comment>
    <comment ref="D63" authorId="1" shapeId="0" xr:uid="{00000000-0006-0000-0600-000041000000}">
      <text>
        <r>
          <rPr>
            <b/>
            <sz val="9"/>
            <color indexed="81"/>
            <rFont val="Tahoma"/>
            <family val="2"/>
          </rPr>
          <t>Ardagger</t>
        </r>
      </text>
    </comment>
    <comment ref="C65" authorId="0" shapeId="0" xr:uid="{00000000-0006-0000-0600-000042000000}">
      <text>
        <r>
          <rPr>
            <b/>
            <sz val="9"/>
            <color indexed="81"/>
            <rFont val="Tahoma"/>
            <family val="2"/>
          </rPr>
          <t xml:space="preserve">3 Pkt.f.Wettk. </t>
        </r>
      </text>
    </comment>
    <comment ref="C69" authorId="0" shapeId="0" xr:uid="{00000000-0006-0000-0600-000043000000}">
      <text>
        <r>
          <rPr>
            <b/>
            <sz val="9"/>
            <color indexed="81"/>
            <rFont val="Tahoma"/>
            <family val="2"/>
          </rPr>
          <t>1 Pkt.f.Wettk.</t>
        </r>
      </text>
    </comment>
    <comment ref="D69" authorId="1" shapeId="0" xr:uid="{00000000-0006-0000-0600-000044000000}">
      <text>
        <r>
          <rPr>
            <b/>
            <sz val="9"/>
            <color indexed="81"/>
            <rFont val="Tahoma"/>
            <family val="2"/>
          </rPr>
          <t>Cross Amstetten, St.Pölten</t>
        </r>
      </text>
    </comment>
    <comment ref="D70" authorId="0" shapeId="0" xr:uid="{00000000-0006-0000-0600-000045000000}">
      <text>
        <r>
          <rPr>
            <b/>
            <sz val="9"/>
            <color indexed="81"/>
            <rFont val="Tahoma"/>
            <family val="2"/>
          </rPr>
          <t xml:space="preserve">Purgstall
</t>
        </r>
      </text>
    </comment>
    <comment ref="D73" authorId="0" shapeId="0" xr:uid="{00000000-0006-0000-0600-000046000000}">
      <text>
        <r>
          <rPr>
            <b/>
            <sz val="9"/>
            <color indexed="81"/>
            <rFont val="Tahoma"/>
            <family val="2"/>
          </rPr>
          <t>Sachslehner J.</t>
        </r>
      </text>
    </comment>
    <comment ref="D87" authorId="1" shapeId="0" xr:uid="{00000000-0006-0000-0600-000047000000}">
      <text>
        <r>
          <rPr>
            <b/>
            <sz val="9"/>
            <color indexed="81"/>
            <rFont val="Tahoma"/>
            <family val="2"/>
          </rPr>
          <t>Wien, Ardagger</t>
        </r>
      </text>
    </comment>
    <comment ref="D88" authorId="1" shapeId="0" xr:uid="{00000000-0006-0000-0600-000048000000}">
      <text>
        <r>
          <rPr>
            <b/>
            <sz val="9"/>
            <color indexed="81"/>
            <rFont val="Tahoma"/>
            <family val="2"/>
          </rPr>
          <t>Ardagger</t>
        </r>
      </text>
    </comment>
    <comment ref="C92" authorId="0" shapeId="0" xr:uid="{00000000-0006-0000-0600-000049000000}">
      <text>
        <r>
          <rPr>
            <b/>
            <sz val="9"/>
            <color indexed="81"/>
            <rFont val="Tahoma"/>
            <family val="2"/>
          </rPr>
          <t>Aichner D.</t>
        </r>
      </text>
    </comment>
    <comment ref="C93" authorId="1" shapeId="0" xr:uid="{00000000-0006-0000-0600-00004A000000}">
      <text>
        <r>
          <rPr>
            <b/>
            <sz val="9"/>
            <color indexed="81"/>
            <rFont val="Tahoma"/>
            <family val="2"/>
          </rPr>
          <t>1 Pkt.f.Wettk.</t>
        </r>
      </text>
    </comment>
    <comment ref="D95" authorId="0" shapeId="0" xr:uid="{00000000-0006-0000-0600-00004B000000}">
      <text>
        <r>
          <rPr>
            <b/>
            <sz val="9"/>
            <color indexed="81"/>
            <rFont val="Tahoma"/>
            <family val="2"/>
          </rPr>
          <t>Grein
Sonnleitner J.
Mayerhofer M.</t>
        </r>
      </text>
    </comment>
    <comment ref="D96" authorId="1" shapeId="0" xr:uid="{00000000-0006-0000-0600-00004C000000}">
      <text>
        <r>
          <rPr>
            <b/>
            <sz val="9"/>
            <color indexed="81"/>
            <rFont val="Tahoma"/>
            <family val="2"/>
          </rPr>
          <t>Ardagger</t>
        </r>
      </text>
    </comment>
    <comment ref="C97" authorId="1" shapeId="0" xr:uid="{00000000-0006-0000-0600-00004D000000}">
      <text>
        <r>
          <rPr>
            <b/>
            <sz val="9"/>
            <color indexed="81"/>
            <rFont val="Tahoma"/>
            <family val="2"/>
          </rPr>
          <t>1 Pkt.f.Wettk.</t>
        </r>
      </text>
    </comment>
    <comment ref="C101" authorId="1" shapeId="0" xr:uid="{00000000-0006-0000-0600-00004E000000}">
      <text>
        <r>
          <rPr>
            <b/>
            <sz val="9"/>
            <color indexed="81"/>
            <rFont val="Tahoma"/>
            <family val="2"/>
          </rPr>
          <t>1 Pkt.f.Wettk.</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700-000001000000}">
      <text>
        <r>
          <rPr>
            <b/>
            <sz val="9"/>
            <color indexed="81"/>
            <rFont val="Tahoma"/>
            <family val="2"/>
          </rPr>
          <t xml:space="preserve">1 Pkt.f.Wettk. (inkl.Streckenf.)
1 Pkt.f.Gaspar M.
1 Pkt.f.Fischer M.
1 Pkt.f.Dorner M.
1 Pkt.f.Kössler R.
1 Pkt.f.Günther R.
1 Pkt.f.Dorner J.
</t>
        </r>
      </text>
    </comment>
    <comment ref="D8" authorId="0" shapeId="0" xr:uid="{00000000-0006-0000-0700-000002000000}">
      <text>
        <r>
          <rPr>
            <b/>
            <sz val="9"/>
            <color indexed="81"/>
            <rFont val="Tahoma"/>
            <family val="2"/>
          </rPr>
          <t xml:space="preserve">Raab Martin
Cross Amstetten, Ardagger
</t>
        </r>
      </text>
    </comment>
    <comment ref="C9" authorId="0" shapeId="0" xr:uid="{00000000-0006-0000-0700-000003000000}">
      <text>
        <r>
          <rPr>
            <b/>
            <sz val="9"/>
            <color indexed="81"/>
            <rFont val="Tahoma"/>
            <family val="2"/>
          </rPr>
          <t>1 Pkt.f. Jandl M.jun
1 Pkt.f. Zarl M
1 Pkt.f. Spreitz S.
1 Pkt.f.Winter D.
1 Pkt.f.Kaßberger D.
2 Pkt.f.Wettk. (Gresten,St.Florian,Streckenf., Lassee, Ardagger)</t>
        </r>
      </text>
    </comment>
    <comment ref="D9" authorId="0" shapeId="0" xr:uid="{00000000-0006-0000-0700-000004000000}">
      <text>
        <r>
          <rPr>
            <b/>
            <sz val="9"/>
            <color indexed="81"/>
            <rFont val="Tahoma"/>
            <family val="2"/>
          </rPr>
          <t xml:space="preserve">Jandl Max
Pfleger M.
</t>
        </r>
      </text>
    </comment>
    <comment ref="C10" authorId="0" shapeId="0" xr:uid="{00000000-0006-0000-0700-000005000000}">
      <text>
        <r>
          <rPr>
            <b/>
            <sz val="9"/>
            <color indexed="81"/>
            <rFont val="Tahoma"/>
            <family val="2"/>
          </rPr>
          <t>1 Pkt.f.Wettk. (inkl. Streckenführung)
1 Pkt.f.Rosenberger A</t>
        </r>
      </text>
    </comment>
    <comment ref="D10" authorId="0" shapeId="0" xr:uid="{00000000-0006-0000-0700-000006000000}">
      <text>
        <r>
          <rPr>
            <b/>
            <sz val="9"/>
            <color indexed="81"/>
            <rFont val="Tahoma"/>
            <family val="2"/>
          </rPr>
          <t>Hohensteiner M.
Ardagger</t>
        </r>
      </text>
    </comment>
    <comment ref="C11" authorId="0" shapeId="0" xr:uid="{00000000-0006-0000-0700-000007000000}">
      <text>
        <r>
          <rPr>
            <b/>
            <sz val="9"/>
            <color indexed="81"/>
            <rFont val="Tahoma"/>
            <family val="2"/>
          </rPr>
          <t>1 Pkt.f.Wettkampf (inkl.Fasching)</t>
        </r>
      </text>
    </comment>
    <comment ref="D11" authorId="0" shapeId="0" xr:uid="{00000000-0006-0000-0700-000008000000}">
      <text>
        <r>
          <rPr>
            <b/>
            <sz val="9"/>
            <color indexed="81"/>
            <rFont val="Tahoma"/>
            <family val="2"/>
          </rPr>
          <t>Streckenführung, Ardagger</t>
        </r>
      </text>
    </comment>
    <comment ref="C12" authorId="0" shapeId="0" xr:uid="{00000000-0006-0000-0700-000009000000}">
      <text>
        <r>
          <rPr>
            <b/>
            <sz val="9"/>
            <color indexed="81"/>
            <rFont val="Tahoma"/>
            <family val="2"/>
          </rPr>
          <t>2 Pkt.f.Wettk. (Buchenb.,Purgstall,Streckenf.,Grein,Lambach(++)</t>
        </r>
      </text>
    </comment>
    <comment ref="D12" authorId="0" shapeId="0" xr:uid="{00000000-0006-0000-0700-00000A000000}">
      <text>
        <r>
          <rPr>
            <b/>
            <sz val="9"/>
            <color indexed="81"/>
            <rFont val="Tahoma"/>
            <family val="2"/>
          </rPr>
          <t>Ardagger</t>
        </r>
      </text>
    </comment>
    <comment ref="C13" authorId="0" shapeId="0" xr:uid="{00000000-0006-0000-0700-00000B000000}">
      <text>
        <r>
          <rPr>
            <b/>
            <sz val="9"/>
            <color indexed="81"/>
            <rFont val="Tahoma"/>
            <family val="2"/>
          </rPr>
          <t>1 Pkt.f.Wettk. (inkl. Streckenführung)</t>
        </r>
      </text>
    </comment>
    <comment ref="D13" authorId="0" shapeId="0" xr:uid="{00000000-0006-0000-0700-00000C000000}">
      <text>
        <r>
          <rPr>
            <b/>
            <sz val="9"/>
            <color indexed="81"/>
            <rFont val="Tahoma"/>
            <family val="2"/>
          </rPr>
          <t>Ardagger</t>
        </r>
      </text>
    </comment>
    <comment ref="C14" authorId="0" shapeId="0" xr:uid="{00000000-0006-0000-0700-00000D000000}">
      <text>
        <r>
          <rPr>
            <b/>
            <sz val="9"/>
            <color indexed="81"/>
            <rFont val="Tahoma"/>
            <family val="2"/>
          </rPr>
          <t>1 Pkt.f.Wettk. (Cross A, Ardagger, Streckenf.)</t>
        </r>
      </text>
    </comment>
    <comment ref="C15" authorId="0" shapeId="0" xr:uid="{00000000-0006-0000-0700-00000E000000}">
      <text>
        <r>
          <rPr>
            <b/>
            <sz val="9"/>
            <color indexed="81"/>
            <rFont val="Tahoma"/>
            <family val="2"/>
          </rPr>
          <t>1 Pkt.f.Wettk. (Cross A, Ardagger, Streckenf.)</t>
        </r>
      </text>
    </comment>
    <comment ref="C16" authorId="0" shapeId="0" xr:uid="{00000000-0006-0000-0700-00000F000000}">
      <text>
        <r>
          <rPr>
            <b/>
            <sz val="9"/>
            <color indexed="81"/>
            <rFont val="Tahoma"/>
            <family val="2"/>
          </rPr>
          <t>1 Pkt.f.Wettk.</t>
        </r>
      </text>
    </comment>
    <comment ref="D16" authorId="0" shapeId="0" xr:uid="{00000000-0006-0000-0700-000010000000}">
      <text>
        <r>
          <rPr>
            <b/>
            <sz val="9"/>
            <color indexed="81"/>
            <rFont val="Tahoma"/>
            <family val="2"/>
          </rPr>
          <t>Cross Amstetten, Ardagger</t>
        </r>
      </text>
    </comment>
    <comment ref="D17" authorId="0" shapeId="0" xr:uid="{00000000-0006-0000-0700-000011000000}">
      <text>
        <r>
          <rPr>
            <b/>
            <sz val="9"/>
            <color indexed="81"/>
            <rFont val="Tahoma"/>
            <family val="2"/>
          </rPr>
          <t>Purgstall
Streckenführung</t>
        </r>
      </text>
    </comment>
    <comment ref="C18" authorId="0" shapeId="0" xr:uid="{00000000-0006-0000-0700-000012000000}">
      <text>
        <r>
          <rPr>
            <b/>
            <sz val="9"/>
            <color indexed="81"/>
            <rFont val="Tahoma"/>
            <family val="2"/>
          </rPr>
          <t>1 Pkt.f.Wettk. (inkl. Streckenführung)</t>
        </r>
      </text>
    </comment>
    <comment ref="D18" authorId="0" shapeId="0" xr:uid="{00000000-0006-0000-0700-000013000000}">
      <text>
        <r>
          <rPr>
            <b/>
            <sz val="9"/>
            <color indexed="81"/>
            <rFont val="Tahoma"/>
            <family val="2"/>
          </rPr>
          <t>Ardagger</t>
        </r>
      </text>
    </comment>
    <comment ref="C19" authorId="0" shapeId="0" xr:uid="{00000000-0006-0000-0700-000014000000}">
      <text>
        <r>
          <rPr>
            <b/>
            <sz val="9"/>
            <color indexed="81"/>
            <rFont val="Tahoma"/>
            <family val="2"/>
          </rPr>
          <t>1.Pkt.f.Gartner H.</t>
        </r>
      </text>
    </comment>
    <comment ref="D19" authorId="0" shapeId="0" xr:uid="{00000000-0006-0000-0700-000015000000}">
      <text>
        <r>
          <rPr>
            <b/>
            <sz val="9"/>
            <color indexed="81"/>
            <rFont val="Tahoma"/>
            <family val="2"/>
          </rPr>
          <t>Streckenführung</t>
        </r>
      </text>
    </comment>
    <comment ref="C20" authorId="0" shapeId="0" xr:uid="{00000000-0006-0000-0700-000016000000}">
      <text>
        <r>
          <rPr>
            <b/>
            <sz val="9"/>
            <color indexed="81"/>
            <rFont val="Tahoma"/>
            <family val="2"/>
          </rPr>
          <t>1 Pkt.f.Wettkämpfe</t>
        </r>
      </text>
    </comment>
    <comment ref="D20" authorId="0" shapeId="0" xr:uid="{00000000-0006-0000-0700-000017000000}">
      <text>
        <r>
          <rPr>
            <b/>
            <sz val="9"/>
            <color indexed="81"/>
            <rFont val="Tahoma"/>
            <family val="2"/>
          </rPr>
          <t>Streckenführung</t>
        </r>
      </text>
    </comment>
    <comment ref="C21" authorId="0" shapeId="0" xr:uid="{00000000-0006-0000-0700-000018000000}">
      <text>
        <r>
          <rPr>
            <b/>
            <sz val="9"/>
            <color indexed="81"/>
            <rFont val="Tahoma"/>
            <family val="2"/>
          </rPr>
          <t>1 Pkt.f.Wettk. (Cross A., Grein, Ardagger)</t>
        </r>
      </text>
    </comment>
    <comment ref="D21" authorId="0" shapeId="0" xr:uid="{00000000-0006-0000-0700-000019000000}">
      <text>
        <r>
          <rPr>
            <b/>
            <sz val="9"/>
            <color indexed="81"/>
            <rFont val="Tahoma"/>
            <family val="2"/>
          </rPr>
          <t>Blochberger Markus</t>
        </r>
      </text>
    </comment>
    <comment ref="C24" authorId="0" shapeId="0" xr:uid="{00000000-0006-0000-0700-00001A000000}">
      <text>
        <r>
          <rPr>
            <b/>
            <sz val="9"/>
            <color indexed="81"/>
            <rFont val="Tahoma"/>
            <family val="2"/>
          </rPr>
          <t>2 Pkt.f.Wettkämpfe</t>
        </r>
      </text>
    </comment>
    <comment ref="D24" authorId="0" shapeId="0" xr:uid="{00000000-0006-0000-0700-00001B000000}">
      <text>
        <r>
          <rPr>
            <b/>
            <sz val="9"/>
            <color indexed="81"/>
            <rFont val="Tahoma"/>
            <family val="2"/>
          </rPr>
          <t>Ardagger</t>
        </r>
      </text>
    </comment>
    <comment ref="C25" authorId="0" shapeId="0" xr:uid="{00000000-0006-0000-0700-00001C000000}">
      <text>
        <r>
          <rPr>
            <b/>
            <sz val="9"/>
            <color indexed="81"/>
            <rFont val="Tahoma"/>
            <family val="2"/>
          </rPr>
          <t>2 Pkt.f.Wettk.</t>
        </r>
      </text>
    </comment>
    <comment ref="D25" authorId="0" shapeId="0" xr:uid="{00000000-0006-0000-0700-00001D000000}">
      <text>
        <r>
          <rPr>
            <b/>
            <sz val="9"/>
            <color indexed="81"/>
            <rFont val="Tahoma"/>
            <family val="2"/>
          </rPr>
          <t>Cross Melk (Doppelpl)
Streckenführung</t>
        </r>
      </text>
    </comment>
    <comment ref="C26" authorId="0" shapeId="0" xr:uid="{00000000-0006-0000-0700-00001E000000}">
      <text>
        <r>
          <rPr>
            <b/>
            <sz val="9"/>
            <color indexed="81"/>
            <rFont val="Tahoma"/>
            <family val="2"/>
          </rPr>
          <t>Hörlezeder T.</t>
        </r>
      </text>
    </comment>
    <comment ref="D26" authorId="0" shapeId="0" xr:uid="{00000000-0006-0000-0700-00001F000000}">
      <text>
        <r>
          <rPr>
            <b/>
            <sz val="9"/>
            <color indexed="81"/>
            <rFont val="Tahoma"/>
            <family val="2"/>
          </rPr>
          <t>Streckenführung
Eberl M.</t>
        </r>
      </text>
    </comment>
    <comment ref="C27" authorId="0" shapeId="0" xr:uid="{00000000-0006-0000-0700-000020000000}">
      <text>
        <r>
          <rPr>
            <b/>
            <sz val="9"/>
            <color indexed="81"/>
            <rFont val="Tahoma"/>
            <family val="2"/>
          </rPr>
          <t>1 Pkt.f.Wettk.</t>
        </r>
      </text>
    </comment>
    <comment ref="D27" authorId="0" shapeId="0" xr:uid="{00000000-0006-0000-0700-000021000000}">
      <text>
        <r>
          <rPr>
            <b/>
            <sz val="9"/>
            <color indexed="81"/>
            <rFont val="Tahoma"/>
            <family val="2"/>
          </rPr>
          <t>Ardagger</t>
        </r>
      </text>
    </comment>
    <comment ref="C28" authorId="0" shapeId="0" xr:uid="{00000000-0006-0000-0700-000022000000}">
      <text>
        <r>
          <rPr>
            <b/>
            <sz val="9"/>
            <color indexed="81"/>
            <rFont val="Tahoma"/>
            <family val="2"/>
          </rPr>
          <t>1 Pkt.f.Wettk. (inkl.Streckenf.)</t>
        </r>
      </text>
    </comment>
    <comment ref="D30" authorId="0" shapeId="0" xr:uid="{00000000-0006-0000-0700-000023000000}">
      <text>
        <r>
          <rPr>
            <b/>
            <sz val="9"/>
            <color indexed="81"/>
            <rFont val="Tahoma"/>
            <family val="2"/>
          </rPr>
          <t>Cross Amstetten
Zarl M.</t>
        </r>
      </text>
    </comment>
    <comment ref="D31" authorId="0" shapeId="0" xr:uid="{00000000-0006-0000-0700-000024000000}">
      <text>
        <r>
          <rPr>
            <b/>
            <sz val="9"/>
            <color indexed="81"/>
            <rFont val="Tahoma"/>
            <family val="2"/>
          </rPr>
          <t>Streckenführung</t>
        </r>
      </text>
    </comment>
    <comment ref="C33" authorId="0" shapeId="0" xr:uid="{00000000-0006-0000-0700-000025000000}">
      <text>
        <r>
          <rPr>
            <b/>
            <sz val="9"/>
            <color indexed="81"/>
            <rFont val="Tahoma"/>
            <family val="2"/>
          </rPr>
          <t>1 Pkt.f.Wettkämpfe</t>
        </r>
      </text>
    </comment>
    <comment ref="D33" authorId="0" shapeId="0" xr:uid="{00000000-0006-0000-0700-000026000000}">
      <text>
        <r>
          <rPr>
            <b/>
            <sz val="9"/>
            <color indexed="81"/>
            <rFont val="Tahoma"/>
            <family val="2"/>
          </rPr>
          <t>Streckenführung, Ardagger</t>
        </r>
      </text>
    </comment>
    <comment ref="C34" authorId="0" shapeId="0" xr:uid="{00000000-0006-0000-0700-000027000000}">
      <text>
        <r>
          <rPr>
            <b/>
            <sz val="9"/>
            <color indexed="81"/>
            <rFont val="Tahoma"/>
            <family val="2"/>
          </rPr>
          <t>1 Pkt.f.Wettk.</t>
        </r>
      </text>
    </comment>
    <comment ref="D34" authorId="0" shapeId="0" xr:uid="{00000000-0006-0000-0700-000028000000}">
      <text>
        <r>
          <rPr>
            <b/>
            <sz val="9"/>
            <color indexed="81"/>
            <rFont val="Tahoma"/>
            <family val="2"/>
          </rPr>
          <t>Ardagger</t>
        </r>
      </text>
    </comment>
    <comment ref="C36" authorId="0" shapeId="0" xr:uid="{00000000-0006-0000-0700-000029000000}">
      <text>
        <r>
          <rPr>
            <b/>
            <sz val="9"/>
            <color indexed="81"/>
            <rFont val="Tahoma"/>
            <family val="2"/>
          </rPr>
          <t>3 Pkt.f.Wettkämpfe</t>
        </r>
      </text>
    </comment>
    <comment ref="D38" authorId="0" shapeId="0" xr:uid="{00000000-0006-0000-0700-00002A000000}">
      <text>
        <r>
          <rPr>
            <b/>
            <sz val="9"/>
            <color indexed="81"/>
            <rFont val="Tahoma"/>
            <family val="2"/>
          </rPr>
          <t>Streckenführung
Cross Amstetten
Moser H.</t>
        </r>
      </text>
    </comment>
    <comment ref="D39" authorId="0" shapeId="0" xr:uid="{00000000-0006-0000-0700-00002B000000}">
      <text>
        <r>
          <rPr>
            <b/>
            <sz val="9"/>
            <color indexed="81"/>
            <rFont val="Tahoma"/>
            <family val="2"/>
          </rPr>
          <t>Gresten, Ardagger</t>
        </r>
      </text>
    </comment>
    <comment ref="D40" authorId="0" shapeId="0" xr:uid="{00000000-0006-0000-0700-00002C000000}">
      <text>
        <r>
          <rPr>
            <b/>
            <sz val="9"/>
            <color indexed="81"/>
            <rFont val="Tahoma"/>
            <family val="2"/>
          </rPr>
          <t>Gresten, Ardagger</t>
        </r>
      </text>
    </comment>
    <comment ref="D41" authorId="0" shapeId="0" xr:uid="{00000000-0006-0000-0700-00002D000000}">
      <text>
        <r>
          <rPr>
            <b/>
            <sz val="9"/>
            <color indexed="81"/>
            <rFont val="Tahoma"/>
            <family val="2"/>
          </rPr>
          <t>Streckenführung</t>
        </r>
      </text>
    </comment>
    <comment ref="D42" authorId="0" shapeId="0" xr:uid="{00000000-0006-0000-0700-00002E000000}">
      <text>
        <r>
          <rPr>
            <b/>
            <sz val="9"/>
            <color indexed="81"/>
            <rFont val="Tahoma"/>
            <family val="2"/>
          </rPr>
          <t>Ardagger (++)</t>
        </r>
      </text>
    </comment>
    <comment ref="C43" authorId="0" shapeId="0" xr:uid="{00000000-0006-0000-0700-00002F000000}">
      <text>
        <r>
          <rPr>
            <b/>
            <sz val="9"/>
            <color indexed="81"/>
            <rFont val="Tahoma"/>
            <family val="2"/>
          </rPr>
          <t>1 Pkt.f.Wettk.</t>
        </r>
      </text>
    </comment>
    <comment ref="D43" authorId="0" shapeId="0" xr:uid="{00000000-0006-0000-0700-000030000000}">
      <text>
        <r>
          <rPr>
            <b/>
            <sz val="9"/>
            <color indexed="81"/>
            <rFont val="Tahoma"/>
            <family val="2"/>
          </rPr>
          <t>Cross Amstetten, Ardagger</t>
        </r>
      </text>
    </comment>
    <comment ref="D44" authorId="0" shapeId="0" xr:uid="{00000000-0006-0000-0700-000031000000}">
      <text>
        <r>
          <rPr>
            <b/>
            <sz val="9"/>
            <color indexed="81"/>
            <rFont val="Tahoma"/>
            <family val="2"/>
          </rPr>
          <t>Ardagger</t>
        </r>
      </text>
    </comment>
    <comment ref="D45" authorId="0" shapeId="0" xr:uid="{00000000-0006-0000-0700-000032000000}">
      <text>
        <r>
          <rPr>
            <b/>
            <sz val="9"/>
            <color indexed="81"/>
            <rFont val="Tahoma"/>
            <family val="2"/>
          </rPr>
          <t>Ardagger</t>
        </r>
      </text>
    </comment>
    <comment ref="D46" authorId="0" shapeId="0" xr:uid="{00000000-0006-0000-0700-000033000000}">
      <text>
        <r>
          <rPr>
            <b/>
            <sz val="9"/>
            <color indexed="81"/>
            <rFont val="Tahoma"/>
            <family val="2"/>
          </rPr>
          <t>Cross Amstetten</t>
        </r>
      </text>
    </comment>
    <comment ref="C48" authorId="0" shapeId="0" xr:uid="{00000000-0006-0000-0700-000034000000}">
      <text>
        <r>
          <rPr>
            <b/>
            <sz val="9"/>
            <color indexed="81"/>
            <rFont val="Tahoma"/>
            <family val="2"/>
          </rPr>
          <t>1 Pkt.f.Wettk.(inkl. Streckenführung)</t>
        </r>
      </text>
    </comment>
    <comment ref="D48" authorId="0" shapeId="0" xr:uid="{00000000-0006-0000-0700-000035000000}">
      <text>
        <r>
          <rPr>
            <b/>
            <sz val="9"/>
            <color indexed="81"/>
            <rFont val="Tahoma"/>
            <family val="2"/>
          </rPr>
          <t>Mayerhofer Markus
Ardagger</t>
        </r>
      </text>
    </comment>
    <comment ref="D49" authorId="0" shapeId="0" xr:uid="{00000000-0006-0000-0700-000036000000}">
      <text>
        <r>
          <rPr>
            <b/>
            <sz val="9"/>
            <color indexed="81"/>
            <rFont val="Tahoma"/>
            <family val="2"/>
          </rPr>
          <t>Purgstall</t>
        </r>
      </text>
    </comment>
    <comment ref="D50" authorId="0" shapeId="0" xr:uid="{00000000-0006-0000-0700-000037000000}">
      <text>
        <r>
          <rPr>
            <b/>
            <sz val="9"/>
            <color indexed="81"/>
            <rFont val="Tahoma"/>
            <family val="2"/>
          </rPr>
          <t>Ardagger</t>
        </r>
      </text>
    </comment>
    <comment ref="C51" authorId="0" shapeId="0" xr:uid="{00000000-0006-0000-0700-000038000000}">
      <text>
        <r>
          <rPr>
            <b/>
            <sz val="9"/>
            <color indexed="81"/>
            <rFont val="Tahoma"/>
            <family val="2"/>
          </rPr>
          <t>2 Pkt.f.Wettk. (inkl. Streckenführung)</t>
        </r>
      </text>
    </comment>
    <comment ref="D52" authorId="0" shapeId="0" xr:uid="{00000000-0006-0000-0700-000039000000}">
      <text>
        <r>
          <rPr>
            <b/>
            <sz val="9"/>
            <color indexed="81"/>
            <rFont val="Tahoma"/>
            <family val="2"/>
          </rPr>
          <t>Streckenführung, Ardagger
Böckl H.</t>
        </r>
      </text>
    </comment>
    <comment ref="D53" authorId="0" shapeId="0" xr:uid="{00000000-0006-0000-0700-00003A000000}">
      <text>
        <r>
          <rPr>
            <b/>
            <sz val="9"/>
            <color indexed="81"/>
            <rFont val="Tahoma"/>
            <family val="2"/>
          </rPr>
          <t>Cross Amstetten, Ardagger</t>
        </r>
      </text>
    </comment>
    <comment ref="D54" authorId="0" shapeId="0" xr:uid="{00000000-0006-0000-0700-00003B000000}">
      <text>
        <r>
          <rPr>
            <b/>
            <sz val="9"/>
            <color indexed="81"/>
            <rFont val="Tahoma"/>
            <family val="2"/>
          </rPr>
          <t>Steyr, Ardagger</t>
        </r>
      </text>
    </comment>
    <comment ref="D55" authorId="0" shapeId="0" xr:uid="{00000000-0006-0000-0700-00003C000000}">
      <text>
        <r>
          <rPr>
            <b/>
            <sz val="9"/>
            <color indexed="81"/>
            <rFont val="Tahoma"/>
            <family val="2"/>
          </rPr>
          <t>Grein</t>
        </r>
      </text>
    </comment>
    <comment ref="D56" authorId="0" shapeId="0" xr:uid="{00000000-0006-0000-0700-00003D000000}">
      <text>
        <r>
          <rPr>
            <b/>
            <sz val="9"/>
            <color indexed="81"/>
            <rFont val="Tahoma"/>
            <family val="2"/>
          </rPr>
          <t>Streckenführung</t>
        </r>
      </text>
    </comment>
    <comment ref="D57" authorId="0" shapeId="0" xr:uid="{00000000-0006-0000-0700-00003E000000}">
      <text>
        <r>
          <rPr>
            <b/>
            <sz val="9"/>
            <color indexed="81"/>
            <rFont val="Tahoma"/>
            <family val="2"/>
          </rPr>
          <t>Fasching</t>
        </r>
      </text>
    </comment>
    <comment ref="C58" authorId="0" shapeId="0" xr:uid="{00000000-0006-0000-0700-00003F000000}">
      <text>
        <r>
          <rPr>
            <b/>
            <sz val="9"/>
            <color indexed="81"/>
            <rFont val="Tahoma"/>
            <family val="2"/>
          </rPr>
          <t>2 Pkt.f.Wettkampf</t>
        </r>
      </text>
    </comment>
    <comment ref="D58" authorId="0" shapeId="0" xr:uid="{00000000-0006-0000-0700-000040000000}">
      <text>
        <r>
          <rPr>
            <b/>
            <sz val="9"/>
            <color indexed="81"/>
            <rFont val="Tahoma"/>
            <family val="2"/>
          </rPr>
          <t>Ardagger</t>
        </r>
      </text>
    </comment>
    <comment ref="C59" authorId="0" shapeId="0" xr:uid="{00000000-0006-0000-0700-000041000000}">
      <text>
        <r>
          <rPr>
            <b/>
            <sz val="9"/>
            <color indexed="81"/>
            <rFont val="Tahoma"/>
            <family val="2"/>
          </rPr>
          <t>2 Pkt.f.Wettkampf</t>
        </r>
      </text>
    </comment>
    <comment ref="D59" authorId="0" shapeId="0" xr:uid="{00000000-0006-0000-0700-000042000000}">
      <text>
        <r>
          <rPr>
            <b/>
            <sz val="9"/>
            <color indexed="81"/>
            <rFont val="Tahoma"/>
            <family val="2"/>
          </rPr>
          <t>Ardagger</t>
        </r>
      </text>
    </comment>
    <comment ref="C60" authorId="0" shapeId="0" xr:uid="{00000000-0006-0000-0700-000043000000}">
      <text>
        <r>
          <rPr>
            <b/>
            <sz val="9"/>
            <color indexed="81"/>
            <rFont val="Tahoma"/>
            <family val="2"/>
          </rPr>
          <t>4 Pkt.f.Wettkampf</t>
        </r>
      </text>
    </comment>
    <comment ref="D60" authorId="0" shapeId="0" xr:uid="{00000000-0006-0000-0700-000044000000}">
      <text>
        <r>
          <rPr>
            <b/>
            <sz val="9"/>
            <color indexed="81"/>
            <rFont val="Tahoma"/>
            <family val="2"/>
          </rPr>
          <t>Ardagger</t>
        </r>
      </text>
    </comment>
    <comment ref="D63" authorId="0" shapeId="0" xr:uid="{00000000-0006-0000-0700-000045000000}">
      <text>
        <r>
          <rPr>
            <b/>
            <sz val="9"/>
            <color indexed="81"/>
            <rFont val="Tahoma"/>
            <family val="2"/>
          </rPr>
          <t>Grein, Ardagger</t>
        </r>
      </text>
    </comment>
    <comment ref="D64" authorId="0" shapeId="0" xr:uid="{00000000-0006-0000-0700-000046000000}">
      <text>
        <r>
          <rPr>
            <b/>
            <sz val="9"/>
            <color indexed="81"/>
            <rFont val="Tahoma"/>
            <family val="2"/>
          </rPr>
          <t>Himmelbauer E.</t>
        </r>
      </text>
    </comment>
    <comment ref="C65" authorId="0" shapeId="0" xr:uid="{00000000-0006-0000-0700-000047000000}">
      <text>
        <r>
          <rPr>
            <b/>
            <sz val="9"/>
            <color indexed="81"/>
            <rFont val="Tahoma"/>
            <family val="2"/>
          </rPr>
          <t>1 Pkt.f.Wettkampf</t>
        </r>
      </text>
    </comment>
    <comment ref="D65" authorId="0" shapeId="0" xr:uid="{00000000-0006-0000-0700-000048000000}">
      <text>
        <r>
          <rPr>
            <b/>
            <sz val="9"/>
            <color indexed="81"/>
            <rFont val="Tahoma"/>
            <family val="2"/>
          </rPr>
          <t>St.Pölten</t>
        </r>
      </text>
    </comment>
    <comment ref="C66" authorId="0" shapeId="0" xr:uid="{00000000-0006-0000-0700-000049000000}">
      <text>
        <r>
          <rPr>
            <b/>
            <sz val="9"/>
            <color indexed="81"/>
            <rFont val="Tahoma"/>
            <family val="2"/>
          </rPr>
          <t>Mittergeber M.
1 Pkt.f.Wettk. (St.Pölten, Ardagger u. Streckenf.)</t>
        </r>
      </text>
    </comment>
    <comment ref="C67" authorId="0" shapeId="0" xr:uid="{00000000-0006-0000-0700-00004A000000}">
      <text>
        <r>
          <rPr>
            <b/>
            <sz val="9"/>
            <color indexed="81"/>
            <rFont val="Tahoma"/>
            <family val="2"/>
          </rPr>
          <t>1 Pkt.f.Wettk. Köflach,Neuhofen,Ardagger</t>
        </r>
      </text>
    </comment>
    <comment ref="D71" authorId="0" shapeId="0" xr:uid="{00000000-0006-0000-0700-00004B000000}">
      <text>
        <r>
          <rPr>
            <b/>
            <sz val="9"/>
            <color indexed="81"/>
            <rFont val="Tahoma"/>
            <family val="2"/>
          </rPr>
          <t>Cross Amstetten</t>
        </r>
      </text>
    </comment>
    <comment ref="D72" authorId="0" shapeId="0" xr:uid="{00000000-0006-0000-0700-00004C000000}">
      <text>
        <r>
          <rPr>
            <b/>
            <sz val="9"/>
            <color indexed="81"/>
            <rFont val="Tahoma"/>
            <family val="2"/>
          </rPr>
          <t>Ardagger</t>
        </r>
      </text>
    </comment>
    <comment ref="D73" authorId="0" shapeId="0" xr:uid="{00000000-0006-0000-0700-00004D000000}">
      <text>
        <r>
          <rPr>
            <b/>
            <sz val="9"/>
            <color indexed="81"/>
            <rFont val="Tahoma"/>
            <family val="2"/>
          </rPr>
          <t>Ardagger</t>
        </r>
      </text>
    </comment>
    <comment ref="D74" authorId="0" shapeId="0" xr:uid="{00000000-0006-0000-0700-00004E000000}">
      <text>
        <r>
          <rPr>
            <b/>
            <sz val="9"/>
            <color indexed="81"/>
            <rFont val="Tahoma"/>
            <family val="2"/>
          </rPr>
          <t>Höchsmann G.</t>
        </r>
      </text>
    </comment>
    <comment ref="D77" authorId="0" shapeId="0" xr:uid="{00000000-0006-0000-0700-00004F000000}">
      <text>
        <r>
          <rPr>
            <b/>
            <sz val="9"/>
            <color indexed="81"/>
            <rFont val="Tahoma"/>
            <family val="2"/>
          </rPr>
          <t>Fasching</t>
        </r>
      </text>
    </comment>
    <comment ref="D78" authorId="0" shapeId="0" xr:uid="{00000000-0006-0000-0700-000050000000}">
      <text>
        <r>
          <rPr>
            <b/>
            <sz val="9"/>
            <color indexed="81"/>
            <rFont val="Tahoma"/>
            <family val="2"/>
          </rPr>
          <t>Ardagger</t>
        </r>
      </text>
    </comment>
    <comment ref="D80" authorId="0" shapeId="0" xr:uid="{00000000-0006-0000-0700-000051000000}">
      <text>
        <r>
          <rPr>
            <b/>
            <sz val="9"/>
            <color indexed="81"/>
            <rFont val="Tahoma"/>
            <family val="2"/>
          </rPr>
          <t>Lambach</t>
        </r>
      </text>
    </comment>
    <comment ref="D85" authorId="0" shapeId="0" xr:uid="{00000000-0006-0000-0700-000052000000}">
      <text>
        <r>
          <rPr>
            <b/>
            <sz val="9"/>
            <color indexed="81"/>
            <rFont val="Tahoma"/>
            <family val="2"/>
          </rPr>
          <t>Ardagger</t>
        </r>
      </text>
    </comment>
    <comment ref="D87" authorId="0" shapeId="0" xr:uid="{00000000-0006-0000-0700-000053000000}">
      <text>
        <r>
          <rPr>
            <b/>
            <sz val="9"/>
            <color indexed="81"/>
            <rFont val="Tahoma"/>
            <family val="2"/>
          </rPr>
          <t>Lassee</t>
        </r>
      </text>
    </comment>
    <comment ref="D88" authorId="0" shapeId="0" xr:uid="{00000000-0006-0000-0700-000054000000}">
      <text>
        <r>
          <rPr>
            <b/>
            <sz val="9"/>
            <color indexed="81"/>
            <rFont val="Tahoma"/>
            <family val="2"/>
          </rPr>
          <t>Cross Amstetten</t>
        </r>
      </text>
    </comment>
    <comment ref="D94" authorId="0" shapeId="0" xr:uid="{00000000-0006-0000-0700-000055000000}">
      <text>
        <r>
          <rPr>
            <b/>
            <sz val="9"/>
            <color indexed="81"/>
            <rFont val="Tahoma"/>
            <family val="2"/>
          </rPr>
          <t>Purgstall</t>
        </r>
      </text>
    </comment>
    <comment ref="D114" authorId="0" shapeId="0" xr:uid="{00000000-0006-0000-0700-000056000000}">
      <text>
        <r>
          <rPr>
            <b/>
            <sz val="9"/>
            <color indexed="81"/>
            <rFont val="Tahoma"/>
            <family val="2"/>
          </rPr>
          <t>Cross Amstetten, Ardagger</t>
        </r>
      </text>
    </comment>
    <comment ref="D153" authorId="0" shapeId="0" xr:uid="{00000000-0006-0000-0700-000057000000}">
      <text>
        <r>
          <rPr>
            <b/>
            <sz val="9"/>
            <color indexed="81"/>
            <rFont val="Tahoma"/>
            <family val="2"/>
          </rPr>
          <t>Ardagger</t>
        </r>
      </text>
    </comment>
    <comment ref="C159" authorId="0" shapeId="0" xr:uid="{00000000-0006-0000-0700-000058000000}">
      <text>
        <r>
          <rPr>
            <b/>
            <sz val="9"/>
            <color indexed="81"/>
            <rFont val="Tahoma"/>
            <family val="2"/>
          </rPr>
          <t>1 Pkt.f.Wettk.</t>
        </r>
      </text>
    </comment>
    <comment ref="D159" authorId="0" shapeId="0" xr:uid="{00000000-0006-0000-0700-000059000000}">
      <text>
        <r>
          <rPr>
            <b/>
            <sz val="9"/>
            <color indexed="81"/>
            <rFont val="Tahoma"/>
            <family val="2"/>
          </rPr>
          <t>Krems,St.Pölten</t>
        </r>
      </text>
    </comment>
    <comment ref="D160" authorId="0" shapeId="0" xr:uid="{00000000-0006-0000-0700-00005A000000}">
      <text>
        <r>
          <rPr>
            <b/>
            <sz val="9"/>
            <color indexed="81"/>
            <rFont val="Tahoma"/>
            <family val="2"/>
          </rPr>
          <t>Gresten
Melk</t>
        </r>
      </text>
    </comment>
    <comment ref="D161" authorId="0" shapeId="0" xr:uid="{00000000-0006-0000-0700-00005B000000}">
      <text>
        <r>
          <rPr>
            <b/>
            <sz val="9"/>
            <color indexed="81"/>
            <rFont val="Tahoma"/>
            <family val="2"/>
          </rPr>
          <t>Purgstall
Gresten</t>
        </r>
      </text>
    </comment>
    <comment ref="D170" authorId="0" shapeId="0" xr:uid="{00000000-0006-0000-0700-00005C000000}">
      <text>
        <r>
          <rPr>
            <b/>
            <sz val="9"/>
            <color indexed="81"/>
            <rFont val="Tahoma"/>
            <family val="2"/>
          </rPr>
          <t>Cross Amstetten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800-000001000000}">
      <text>
        <r>
          <rPr>
            <b/>
            <sz val="9"/>
            <color indexed="81"/>
            <rFont val="Tahoma"/>
            <family val="2"/>
          </rPr>
          <t>Eibl H.
Wengenroth J.
Gangl T.
Enengel R.
1 Pkt.f.Wettk.(inkl.Streckenführung)</t>
        </r>
      </text>
    </comment>
    <comment ref="D8" authorId="0" shapeId="0" xr:uid="{00000000-0006-0000-0800-000002000000}">
      <text>
        <r>
          <rPr>
            <b/>
            <sz val="9"/>
            <color indexed="81"/>
            <rFont val="Tahoma"/>
            <family val="2"/>
          </rPr>
          <t>Enengel Manuel
Sandwieser Herbert
Aichinger Matthias
Gasselsdorfer Mario
Moik Mario
Prankl Mario</t>
        </r>
      </text>
    </comment>
    <comment ref="C9" authorId="0" shapeId="0" xr:uid="{00000000-0006-0000-0800-000003000000}">
      <text>
        <r>
          <rPr>
            <b/>
            <sz val="9"/>
            <color indexed="81"/>
            <rFont val="Tahoma"/>
            <family val="2"/>
          </rPr>
          <t>Sterlike G.
Dorner M.
1 Pkt.f.Wettk.
(inkl.Streckenf.)</t>
        </r>
      </text>
    </comment>
    <comment ref="C10" authorId="0" shapeId="0" xr:uid="{00000000-0006-0000-0800-000004000000}">
      <text>
        <r>
          <rPr>
            <b/>
            <sz val="9"/>
            <color indexed="81"/>
            <rFont val="Tahoma"/>
            <family val="2"/>
          </rPr>
          <t>1 Pkt.f.Wettk.(inkl. Streckenführung)</t>
        </r>
      </text>
    </comment>
    <comment ref="C11" authorId="0" shapeId="0" xr:uid="{00000000-0006-0000-0800-000005000000}">
      <text>
        <r>
          <rPr>
            <b/>
            <sz val="9"/>
            <color indexed="81"/>
            <rFont val="Tahoma"/>
            <family val="2"/>
          </rPr>
          <t>Krammer D.
1 Pkt.f.Wettk.(inkl. Streckenführung)</t>
        </r>
      </text>
    </comment>
    <comment ref="D11" authorId="0" shapeId="0" xr:uid="{00000000-0006-0000-0800-000006000000}">
      <text>
        <r>
          <rPr>
            <b/>
            <sz val="9"/>
            <color indexed="81"/>
            <rFont val="Tahoma"/>
            <family val="2"/>
          </rPr>
          <t>Ardagger</t>
        </r>
      </text>
    </comment>
    <comment ref="D12" authorId="0" shapeId="0" xr:uid="{00000000-0006-0000-0800-000007000000}">
      <text>
        <r>
          <rPr>
            <b/>
            <sz val="9"/>
            <color indexed="81"/>
            <rFont val="Tahoma"/>
            <family val="2"/>
          </rPr>
          <t>Streckenführung</t>
        </r>
      </text>
    </comment>
    <comment ref="C13" authorId="0" shapeId="0" xr:uid="{00000000-0006-0000-0800-000008000000}">
      <text>
        <r>
          <rPr>
            <b/>
            <sz val="9"/>
            <color indexed="81"/>
            <rFont val="Tahoma"/>
            <family val="2"/>
          </rPr>
          <t>1 Pkt.f.Wettk.
(inkl.Streckenf.)</t>
        </r>
      </text>
    </comment>
    <comment ref="D13" authorId="0" shapeId="0" xr:uid="{00000000-0006-0000-0800-000009000000}">
      <text>
        <r>
          <rPr>
            <b/>
            <sz val="9"/>
            <color indexed="81"/>
            <rFont val="Tahoma"/>
            <family val="2"/>
          </rPr>
          <t>Ardagger</t>
        </r>
      </text>
    </comment>
    <comment ref="D14" authorId="0" shapeId="0" xr:uid="{00000000-0006-0000-0800-00000A000000}">
      <text>
        <r>
          <rPr>
            <b/>
            <sz val="9"/>
            <color indexed="81"/>
            <rFont val="Tahoma"/>
            <family val="2"/>
          </rPr>
          <t>Streckenführung
Ardagger</t>
        </r>
      </text>
    </comment>
    <comment ref="D15" authorId="0" shapeId="0" xr:uid="{00000000-0006-0000-0800-00000B000000}">
      <text>
        <r>
          <rPr>
            <b/>
            <sz val="9"/>
            <color indexed="81"/>
            <rFont val="Tahoma"/>
            <family val="2"/>
          </rPr>
          <t>Streckenführung</t>
        </r>
      </text>
    </comment>
    <comment ref="C16" authorId="0" shapeId="0" xr:uid="{00000000-0006-0000-0800-00000C000000}">
      <text>
        <r>
          <rPr>
            <b/>
            <sz val="9"/>
            <color indexed="81"/>
            <rFont val="Tahoma"/>
            <family val="2"/>
          </rPr>
          <t>1 Pkt.f.Wettk.(inkl. Streckenführung)</t>
        </r>
      </text>
    </comment>
    <comment ref="D20" authorId="0" shapeId="0" xr:uid="{00000000-0006-0000-0800-00000D000000}">
      <text>
        <r>
          <rPr>
            <b/>
            <sz val="9"/>
            <color indexed="81"/>
            <rFont val="Tahoma"/>
            <family val="2"/>
          </rPr>
          <t>Streckenführung
Purgstall</t>
        </r>
      </text>
    </comment>
    <comment ref="C21" authorId="0" shapeId="0" xr:uid="{00000000-0006-0000-0800-00000E000000}">
      <text>
        <r>
          <rPr>
            <b/>
            <sz val="9"/>
            <color indexed="81"/>
            <rFont val="Tahoma"/>
            <family val="2"/>
          </rPr>
          <t>Übellacker A.</t>
        </r>
      </text>
    </comment>
    <comment ref="D21" authorId="0" shapeId="0" xr:uid="{00000000-0006-0000-0800-00000F000000}">
      <text>
        <r>
          <rPr>
            <b/>
            <sz val="9"/>
            <color indexed="81"/>
            <rFont val="Tahoma"/>
            <family val="2"/>
          </rPr>
          <t>Streckenführung</t>
        </r>
      </text>
    </comment>
    <comment ref="D22" authorId="0" shapeId="0" xr:uid="{00000000-0006-0000-0800-000010000000}">
      <text>
        <r>
          <rPr>
            <b/>
            <sz val="9"/>
            <color indexed="81"/>
            <rFont val="Tahoma"/>
            <family val="2"/>
          </rPr>
          <t>Streckenführung</t>
        </r>
      </text>
    </comment>
    <comment ref="D25" authorId="0" shapeId="0" xr:uid="{00000000-0006-0000-0800-000011000000}">
      <text>
        <r>
          <rPr>
            <b/>
            <sz val="9"/>
            <color indexed="81"/>
            <rFont val="Tahoma"/>
            <family val="2"/>
          </rPr>
          <t>Allgäu-Men
Ardagger</t>
        </r>
      </text>
    </comment>
    <comment ref="C26" authorId="0" shapeId="0" xr:uid="{00000000-0006-0000-0800-000012000000}">
      <text>
        <r>
          <rPr>
            <b/>
            <sz val="9"/>
            <color indexed="81"/>
            <rFont val="Tahoma"/>
            <family val="2"/>
          </rPr>
          <t>Salzmann C.
1 Pkt.f.Wettk.</t>
        </r>
      </text>
    </comment>
    <comment ref="D26" authorId="0" shapeId="0" xr:uid="{00000000-0006-0000-0800-000013000000}">
      <text>
        <r>
          <rPr>
            <b/>
            <sz val="9"/>
            <color indexed="81"/>
            <rFont val="Tahoma"/>
            <family val="2"/>
          </rPr>
          <t>Schmidradler B.
Resch Bernhard</t>
        </r>
      </text>
    </comment>
    <comment ref="C27" authorId="0" shapeId="0" xr:uid="{00000000-0006-0000-0800-000014000000}">
      <text>
        <r>
          <rPr>
            <b/>
            <sz val="9"/>
            <color indexed="81"/>
            <rFont val="Tahoma"/>
            <family val="2"/>
          </rPr>
          <t>1 Pkt.f.Wettk. (Doppelplus Ard.)</t>
        </r>
      </text>
    </comment>
    <comment ref="D27" authorId="0" shapeId="0" xr:uid="{00000000-0006-0000-0800-000015000000}">
      <text>
        <r>
          <rPr>
            <b/>
            <sz val="9"/>
            <color indexed="81"/>
            <rFont val="Tahoma"/>
            <family val="2"/>
          </rPr>
          <t>Ard.</t>
        </r>
      </text>
    </comment>
    <comment ref="C28" authorId="0" shapeId="0" xr:uid="{00000000-0006-0000-0800-000016000000}">
      <text>
        <r>
          <rPr>
            <b/>
            <sz val="9"/>
            <color indexed="81"/>
            <rFont val="Tahoma"/>
            <family val="2"/>
          </rPr>
          <t>Fogel R.</t>
        </r>
      </text>
    </comment>
    <comment ref="D28" authorId="0" shapeId="0" xr:uid="{00000000-0006-0000-0800-000017000000}">
      <text>
        <r>
          <rPr>
            <b/>
            <sz val="9"/>
            <color indexed="81"/>
            <rFont val="Tahoma"/>
            <family val="2"/>
          </rPr>
          <t>Purgstall,</t>
        </r>
      </text>
    </comment>
    <comment ref="C29" authorId="0" shapeId="0" xr:uid="{00000000-0006-0000-0800-000018000000}">
      <text>
        <r>
          <rPr>
            <b/>
            <sz val="9"/>
            <color indexed="81"/>
            <rFont val="Tahoma"/>
            <family val="2"/>
          </rPr>
          <t>1 Pkt.f.Wettk.(Dubai ++)</t>
        </r>
      </text>
    </comment>
    <comment ref="D29" authorId="0" shapeId="0" xr:uid="{00000000-0006-0000-0800-000019000000}">
      <text>
        <r>
          <rPr>
            <b/>
            <sz val="9"/>
            <color indexed="81"/>
            <rFont val="Tahoma"/>
            <family val="2"/>
          </rPr>
          <t>Ardagger</t>
        </r>
      </text>
    </comment>
    <comment ref="D30" authorId="0" shapeId="0" xr:uid="{00000000-0006-0000-0800-00001A000000}">
      <text>
        <r>
          <rPr>
            <b/>
            <sz val="9"/>
            <color indexed="81"/>
            <rFont val="Tahoma"/>
            <family val="2"/>
          </rPr>
          <t>Streckenführung</t>
        </r>
      </text>
    </comment>
    <comment ref="D32" authorId="0" shapeId="0" xr:uid="{00000000-0006-0000-0800-00001B000000}">
      <text>
        <r>
          <rPr>
            <b/>
            <sz val="9"/>
            <color indexed="81"/>
            <rFont val="Tahoma"/>
            <family val="2"/>
          </rPr>
          <t>Buchenberglauf
Leeb Sandro</t>
        </r>
      </text>
    </comment>
    <comment ref="D33" authorId="0" shapeId="0" xr:uid="{00000000-0006-0000-0800-00001C000000}">
      <text>
        <r>
          <rPr>
            <b/>
            <sz val="9"/>
            <color indexed="81"/>
            <rFont val="Tahoma"/>
            <family val="2"/>
          </rPr>
          <t>Streckenführung
Ardagger</t>
        </r>
      </text>
    </comment>
    <comment ref="C34" authorId="0" shapeId="0" xr:uid="{00000000-0006-0000-0800-00001D000000}">
      <text>
        <r>
          <rPr>
            <b/>
            <sz val="9"/>
            <color indexed="81"/>
            <rFont val="Tahoma"/>
            <family val="2"/>
          </rPr>
          <t>1 Pkt.f.Wettk.</t>
        </r>
      </text>
    </comment>
    <comment ref="D34" authorId="0" shapeId="0" xr:uid="{00000000-0006-0000-0800-00001E000000}">
      <text>
        <r>
          <rPr>
            <b/>
            <sz val="9"/>
            <color indexed="81"/>
            <rFont val="Tahoma"/>
            <family val="2"/>
          </rPr>
          <t>Trykoz V.</t>
        </r>
      </text>
    </comment>
    <comment ref="D35" authorId="0" shapeId="0" xr:uid="{00000000-0006-0000-0800-00001F000000}">
      <text>
        <r>
          <rPr>
            <b/>
            <sz val="9"/>
            <color indexed="81"/>
            <rFont val="Tahoma"/>
            <family val="2"/>
          </rPr>
          <t>Streckenführung</t>
        </r>
      </text>
    </comment>
    <comment ref="D36" authorId="0" shapeId="0" xr:uid="{00000000-0006-0000-0800-000020000000}">
      <text>
        <r>
          <rPr>
            <b/>
            <sz val="9"/>
            <color indexed="81"/>
            <rFont val="Tahoma"/>
            <family val="2"/>
          </rPr>
          <t>Streckenführung</t>
        </r>
      </text>
    </comment>
    <comment ref="C37" authorId="0" shapeId="0" xr:uid="{00000000-0006-0000-0800-000021000000}">
      <text>
        <r>
          <rPr>
            <b/>
            <sz val="9"/>
            <color indexed="81"/>
            <rFont val="Tahoma"/>
            <family val="2"/>
          </rPr>
          <t>1 Pkt.f.Wettk. (inkl.Streckenf.)</t>
        </r>
      </text>
    </comment>
    <comment ref="C38" authorId="0" shapeId="0" xr:uid="{00000000-0006-0000-0800-000022000000}">
      <text>
        <r>
          <rPr>
            <b/>
            <sz val="9"/>
            <color indexed="81"/>
            <rFont val="Tahoma"/>
            <family val="2"/>
          </rPr>
          <t>1 Pkt.f.Wettk.</t>
        </r>
      </text>
    </comment>
    <comment ref="D40" authorId="0" shapeId="0" xr:uid="{00000000-0006-0000-0800-000023000000}">
      <text>
        <r>
          <rPr>
            <b/>
            <sz val="9"/>
            <color indexed="81"/>
            <rFont val="Tahoma"/>
            <family val="2"/>
          </rPr>
          <t>Purgstall
Ardagger</t>
        </r>
      </text>
    </comment>
    <comment ref="C41" authorId="0" shapeId="0" xr:uid="{00000000-0006-0000-0800-000024000000}">
      <text>
        <r>
          <rPr>
            <b/>
            <sz val="9"/>
            <color indexed="81"/>
            <rFont val="Tahoma"/>
            <family val="2"/>
          </rPr>
          <t>1 Pkt.f.Wettk. (Doppelplus Ard.)</t>
        </r>
      </text>
    </comment>
    <comment ref="D41" authorId="0" shapeId="0" xr:uid="{00000000-0006-0000-0800-000025000000}">
      <text>
        <r>
          <rPr>
            <b/>
            <sz val="9"/>
            <color indexed="81"/>
            <rFont val="Tahoma"/>
            <family val="2"/>
          </rPr>
          <t>Ard.</t>
        </r>
      </text>
    </comment>
    <comment ref="D42" authorId="0" shapeId="0" xr:uid="{00000000-0006-0000-0800-000026000000}">
      <text>
        <r>
          <rPr>
            <b/>
            <sz val="9"/>
            <color indexed="81"/>
            <rFont val="Tahoma"/>
            <family val="2"/>
          </rPr>
          <t>Ardagger</t>
        </r>
      </text>
    </comment>
    <comment ref="C46" authorId="0" shapeId="0" xr:uid="{00000000-0006-0000-0800-000027000000}">
      <text>
        <r>
          <rPr>
            <b/>
            <sz val="9"/>
            <color indexed="81"/>
            <rFont val="Tahoma"/>
            <family val="2"/>
          </rPr>
          <t>2 Pkt.f.Wettk.</t>
        </r>
      </text>
    </comment>
    <comment ref="D48" authorId="0" shapeId="0" xr:uid="{00000000-0006-0000-0800-000028000000}">
      <text>
        <r>
          <rPr>
            <b/>
            <sz val="9"/>
            <color indexed="81"/>
            <rFont val="Tahoma"/>
            <family val="2"/>
          </rPr>
          <t>Stockinger L.
Streckenführung</t>
        </r>
      </text>
    </comment>
    <comment ref="C49" authorId="0" shapeId="0" xr:uid="{00000000-0006-0000-0800-000029000000}">
      <text>
        <r>
          <rPr>
            <b/>
            <sz val="9"/>
            <color indexed="81"/>
            <rFont val="Tahoma"/>
            <family val="2"/>
          </rPr>
          <t>1.Pkt.f.Wettk.</t>
        </r>
      </text>
    </comment>
    <comment ref="D49" authorId="0" shapeId="0" xr:uid="{00000000-0006-0000-0800-00002A000000}">
      <text>
        <r>
          <rPr>
            <b/>
            <sz val="9"/>
            <color indexed="81"/>
            <rFont val="Tahoma"/>
            <family val="2"/>
          </rPr>
          <t>Ardagger</t>
        </r>
      </text>
    </comment>
    <comment ref="D50" authorId="0" shapeId="0" xr:uid="{00000000-0006-0000-0800-00002B000000}">
      <text>
        <r>
          <rPr>
            <b/>
            <sz val="9"/>
            <color indexed="81"/>
            <rFont val="Tahoma"/>
            <family val="2"/>
          </rPr>
          <t>Ruspeckhofer Marco</t>
        </r>
      </text>
    </comment>
    <comment ref="C52" authorId="0" shapeId="0" xr:uid="{00000000-0006-0000-0800-00002C000000}">
      <text>
        <r>
          <rPr>
            <b/>
            <sz val="9"/>
            <color indexed="81"/>
            <rFont val="Tahoma"/>
            <family val="2"/>
          </rPr>
          <t>2.Pkt.f.Wettk.</t>
        </r>
      </text>
    </comment>
    <comment ref="C53" authorId="0" shapeId="0" xr:uid="{00000000-0006-0000-0800-00002D000000}">
      <text>
        <r>
          <rPr>
            <b/>
            <sz val="9"/>
            <color indexed="81"/>
            <rFont val="Tahoma"/>
            <family val="2"/>
          </rPr>
          <t>2 Pkt.f.Wettk.</t>
        </r>
      </text>
    </comment>
    <comment ref="D55" authorId="0" shapeId="0" xr:uid="{00000000-0006-0000-0800-00002E000000}">
      <text>
        <r>
          <rPr>
            <b/>
            <sz val="9"/>
            <color indexed="81"/>
            <rFont val="Tahoma"/>
            <family val="2"/>
          </rPr>
          <t>Streckenführung
Ardagger</t>
        </r>
      </text>
    </comment>
    <comment ref="D56" authorId="0" shapeId="0" xr:uid="{00000000-0006-0000-0800-00002F000000}">
      <text>
        <r>
          <rPr>
            <b/>
            <sz val="9"/>
            <color indexed="81"/>
            <rFont val="Tahoma"/>
            <family val="2"/>
          </rPr>
          <t>Purgstall</t>
        </r>
      </text>
    </comment>
    <comment ref="D57" authorId="0" shapeId="0" xr:uid="{00000000-0006-0000-0800-000030000000}">
      <text>
        <r>
          <rPr>
            <b/>
            <sz val="9"/>
            <color indexed="81"/>
            <rFont val="Tahoma"/>
            <family val="2"/>
          </rPr>
          <t>Ardagger</t>
        </r>
      </text>
    </comment>
    <comment ref="C58" authorId="0" shapeId="0" xr:uid="{00000000-0006-0000-0800-000031000000}">
      <text>
        <r>
          <rPr>
            <b/>
            <sz val="9"/>
            <color indexed="81"/>
            <rFont val="Tahoma"/>
            <family val="2"/>
          </rPr>
          <t>1 Pkt.f.Wettk.</t>
        </r>
      </text>
    </comment>
    <comment ref="C61" authorId="0" shapeId="0" xr:uid="{00000000-0006-0000-0800-000032000000}">
      <text>
        <r>
          <rPr>
            <b/>
            <sz val="9"/>
            <color indexed="81"/>
            <rFont val="Tahoma"/>
            <family val="2"/>
          </rPr>
          <t>1 Pkt.f.Wettk.</t>
        </r>
      </text>
    </comment>
    <comment ref="D61" authorId="0" shapeId="0" xr:uid="{00000000-0006-0000-0800-000033000000}">
      <text>
        <r>
          <rPr>
            <b/>
            <sz val="9"/>
            <color indexed="81"/>
            <rFont val="Tahoma"/>
            <family val="2"/>
          </rPr>
          <t>Neuhofen
Ardagger</t>
        </r>
      </text>
    </comment>
    <comment ref="D62" authorId="0" shapeId="0" xr:uid="{00000000-0006-0000-0800-000034000000}">
      <text>
        <r>
          <rPr>
            <b/>
            <sz val="9"/>
            <color indexed="81"/>
            <rFont val="Tahoma"/>
            <family val="2"/>
          </rPr>
          <t>Gresten
Ardagger</t>
        </r>
      </text>
    </comment>
    <comment ref="D63" authorId="0" shapeId="0" xr:uid="{00000000-0006-0000-0800-000035000000}">
      <text>
        <r>
          <rPr>
            <b/>
            <sz val="9"/>
            <color indexed="81"/>
            <rFont val="Tahoma"/>
            <family val="2"/>
          </rPr>
          <t>Streckenführung
Ardagger</t>
        </r>
      </text>
    </comment>
    <comment ref="D64" authorId="0" shapeId="0" xr:uid="{00000000-0006-0000-0800-000036000000}">
      <text>
        <r>
          <rPr>
            <b/>
            <sz val="9"/>
            <color indexed="81"/>
            <rFont val="Tahoma"/>
            <family val="2"/>
          </rPr>
          <t>Ardagger</t>
        </r>
      </text>
    </comment>
    <comment ref="D65" authorId="0" shapeId="0" xr:uid="{00000000-0006-0000-0800-000037000000}">
      <text>
        <r>
          <rPr>
            <b/>
            <sz val="9"/>
            <color indexed="81"/>
            <rFont val="Tahoma"/>
            <family val="2"/>
          </rPr>
          <t>Streckenführung</t>
        </r>
      </text>
    </comment>
    <comment ref="C66" authorId="0" shapeId="0" xr:uid="{00000000-0006-0000-0800-000038000000}">
      <text>
        <r>
          <rPr>
            <b/>
            <sz val="9"/>
            <color indexed="81"/>
            <rFont val="Tahoma"/>
            <family val="2"/>
          </rPr>
          <t>1 Pkt.f.Wettk.</t>
        </r>
      </text>
    </comment>
    <comment ref="D66" authorId="0" shapeId="0" xr:uid="{00000000-0006-0000-0800-000039000000}">
      <text>
        <r>
          <rPr>
            <b/>
            <sz val="9"/>
            <color indexed="81"/>
            <rFont val="Tahoma"/>
            <family val="2"/>
          </rPr>
          <t>Neuhofen/Krems</t>
        </r>
      </text>
    </comment>
    <comment ref="D67" authorId="0" shapeId="0" xr:uid="{00000000-0006-0000-0800-00003A000000}">
      <text>
        <r>
          <rPr>
            <b/>
            <sz val="9"/>
            <color indexed="81"/>
            <rFont val="Tahoma"/>
            <family val="2"/>
          </rPr>
          <t>Winkler Roland</t>
        </r>
      </text>
    </comment>
    <comment ref="C68" authorId="0" shapeId="0" xr:uid="{00000000-0006-0000-0800-00003B000000}">
      <text>
        <r>
          <rPr>
            <b/>
            <sz val="9"/>
            <color indexed="81"/>
            <rFont val="Tahoma"/>
            <family val="2"/>
          </rPr>
          <t>Sperneder C.</t>
        </r>
      </text>
    </comment>
    <comment ref="D68" authorId="0" shapeId="0" xr:uid="{00000000-0006-0000-0800-00003C000000}">
      <text>
        <r>
          <rPr>
            <b/>
            <sz val="9"/>
            <color indexed="81"/>
            <rFont val="Tahoma"/>
            <family val="2"/>
          </rPr>
          <t>Grein</t>
        </r>
      </text>
    </comment>
    <comment ref="D69" authorId="0" shapeId="0" xr:uid="{00000000-0006-0000-0800-00003D000000}">
      <text>
        <r>
          <rPr>
            <b/>
            <sz val="9"/>
            <color indexed="81"/>
            <rFont val="Tahoma"/>
            <family val="2"/>
          </rPr>
          <t>Purgstall</t>
        </r>
      </text>
    </comment>
    <comment ref="C70" authorId="0" shapeId="0" xr:uid="{00000000-0006-0000-0800-00003E000000}">
      <text>
        <r>
          <rPr>
            <b/>
            <sz val="9"/>
            <color indexed="81"/>
            <rFont val="Tahoma"/>
            <family val="2"/>
          </rPr>
          <t>1 Pkt.f.Wettk.</t>
        </r>
      </text>
    </comment>
    <comment ref="D71" authorId="0" shapeId="0" xr:uid="{00000000-0006-0000-0800-00003F000000}">
      <text>
        <r>
          <rPr>
            <b/>
            <sz val="9"/>
            <color indexed="81"/>
            <rFont val="Tahoma"/>
            <family val="2"/>
          </rPr>
          <t>Ardagger</t>
        </r>
      </text>
    </comment>
    <comment ref="D73" authorId="0" shapeId="0" xr:uid="{00000000-0006-0000-0800-000040000000}">
      <text>
        <r>
          <rPr>
            <b/>
            <sz val="9"/>
            <color indexed="81"/>
            <rFont val="Tahoma"/>
            <family val="2"/>
          </rPr>
          <t>Streckenführung</t>
        </r>
      </text>
    </comment>
    <comment ref="D74" authorId="0" shapeId="0" xr:uid="{00000000-0006-0000-0800-000041000000}">
      <text>
        <r>
          <rPr>
            <b/>
            <sz val="9"/>
            <color indexed="81"/>
            <rFont val="Tahoma"/>
            <family val="2"/>
          </rPr>
          <t>Streckenführung</t>
        </r>
      </text>
    </comment>
    <comment ref="D75" authorId="0" shapeId="0" xr:uid="{00000000-0006-0000-0800-000042000000}">
      <text>
        <r>
          <rPr>
            <b/>
            <sz val="9"/>
            <color indexed="81"/>
            <rFont val="Tahoma"/>
            <family val="2"/>
          </rPr>
          <t>Ardagger</t>
        </r>
      </text>
    </comment>
    <comment ref="C77" authorId="0" shapeId="0" xr:uid="{00000000-0006-0000-0800-000043000000}">
      <text>
        <r>
          <rPr>
            <b/>
            <sz val="9"/>
            <color indexed="81"/>
            <rFont val="Tahoma"/>
            <family val="2"/>
          </rPr>
          <t>1 Pkt.f.Wettk.</t>
        </r>
      </text>
    </comment>
    <comment ref="D82" authorId="0" shapeId="0" xr:uid="{00000000-0006-0000-0800-000044000000}">
      <text>
        <r>
          <rPr>
            <b/>
            <sz val="9"/>
            <color indexed="81"/>
            <rFont val="Tahoma"/>
            <family val="2"/>
          </rPr>
          <t>Grein</t>
        </r>
      </text>
    </comment>
    <comment ref="D84" authorId="0" shapeId="0" xr:uid="{00000000-0006-0000-0800-000045000000}">
      <text>
        <r>
          <rPr>
            <b/>
            <sz val="9"/>
            <color indexed="81"/>
            <rFont val="Tahoma"/>
            <family val="2"/>
          </rPr>
          <t>Purgstall</t>
        </r>
      </text>
    </comment>
    <comment ref="D85" authorId="0" shapeId="0" xr:uid="{00000000-0006-0000-0800-000046000000}">
      <text>
        <r>
          <rPr>
            <b/>
            <sz val="9"/>
            <color indexed="81"/>
            <rFont val="Tahoma"/>
            <family val="2"/>
          </rPr>
          <t>Steyr</t>
        </r>
      </text>
    </comment>
    <comment ref="D86" authorId="0" shapeId="0" xr:uid="{00000000-0006-0000-0800-000047000000}">
      <text>
        <r>
          <rPr>
            <b/>
            <sz val="9"/>
            <color indexed="81"/>
            <rFont val="Tahoma"/>
            <family val="2"/>
          </rPr>
          <t>Streckenführung</t>
        </r>
      </text>
    </comment>
    <comment ref="D118" authorId="0" shapeId="0" xr:uid="{00000000-0006-0000-0800-000048000000}">
      <text>
        <r>
          <rPr>
            <b/>
            <sz val="9"/>
            <color indexed="81"/>
            <rFont val="Tahoma"/>
            <family val="2"/>
          </rPr>
          <t>Ardagger</t>
        </r>
      </text>
    </comment>
    <comment ref="C129" authorId="0" shapeId="0" xr:uid="{00000000-0006-0000-0800-000049000000}">
      <text>
        <r>
          <rPr>
            <b/>
            <sz val="9"/>
            <color indexed="81"/>
            <rFont val="Tahoma"/>
            <family val="2"/>
          </rPr>
          <t>1 Pkt.f.Wettk.</t>
        </r>
      </text>
    </comment>
    <comment ref="D129" authorId="0" shapeId="0" xr:uid="{00000000-0006-0000-0800-00004A000000}">
      <text>
        <r>
          <rPr>
            <b/>
            <sz val="9"/>
            <color indexed="81"/>
            <rFont val="Tahoma"/>
            <family val="2"/>
          </rPr>
          <t>Ardagger</t>
        </r>
      </text>
    </comment>
    <comment ref="D144" authorId="0" shapeId="0" xr:uid="{00000000-0006-0000-0800-00004B000000}">
      <text>
        <r>
          <rPr>
            <b/>
            <sz val="9"/>
            <color indexed="81"/>
            <rFont val="Tahoma"/>
            <family val="2"/>
          </rPr>
          <t>Ardagger</t>
        </r>
      </text>
    </comment>
    <comment ref="D151" authorId="0" shapeId="0" xr:uid="{00000000-0006-0000-0800-00004C000000}">
      <text>
        <r>
          <rPr>
            <b/>
            <sz val="9"/>
            <color indexed="81"/>
            <rFont val="Tahoma"/>
            <family val="2"/>
          </rPr>
          <t>Ardagger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900-000001000000}">
      <text>
        <r>
          <rPr>
            <b/>
            <sz val="9"/>
            <color indexed="81"/>
            <rFont val="Tahoma"/>
            <family val="2"/>
          </rPr>
          <t>1.Pkt.f.Wettk.. Winkler J.</t>
        </r>
      </text>
    </comment>
    <comment ref="D8" authorId="0" shapeId="0" xr:uid="{00000000-0006-0000-0900-000002000000}">
      <text>
        <r>
          <rPr>
            <b/>
            <sz val="9"/>
            <color indexed="81"/>
            <rFont val="Tahoma"/>
            <family val="2"/>
          </rPr>
          <t>Dorner Manfred
Oed (bester Durchtr.)
Ardagger</t>
        </r>
      </text>
    </comment>
    <comment ref="C9" authorId="0" shapeId="0" xr:uid="{00000000-0006-0000-0900-000003000000}">
      <text>
        <r>
          <rPr>
            <b/>
            <sz val="9"/>
            <color indexed="81"/>
            <rFont val="Tahoma"/>
            <family val="2"/>
          </rPr>
          <t>Jungwirth W.
1 Pkt.f.Wettk.</t>
        </r>
      </text>
    </comment>
    <comment ref="D9" authorId="0" shapeId="0" xr:uid="{00000000-0006-0000-0900-000004000000}">
      <text>
        <r>
          <rPr>
            <b/>
            <sz val="9"/>
            <color indexed="81"/>
            <rFont val="Tahoma"/>
            <family val="2"/>
          </rPr>
          <t>Crepaz F.</t>
        </r>
      </text>
    </comment>
    <comment ref="C10" authorId="0" shapeId="0" xr:uid="{00000000-0006-0000-0900-000005000000}">
      <text>
        <r>
          <rPr>
            <b/>
            <sz val="9"/>
            <color indexed="81"/>
            <rFont val="Tahoma"/>
            <family val="2"/>
          </rPr>
          <t>Hochedlinger A.
Scherwitzl H.
1 Pkt.f.Wettk.</t>
        </r>
      </text>
    </comment>
    <comment ref="C11" authorId="0" shapeId="0" xr:uid="{00000000-0006-0000-0900-000006000000}">
      <text>
        <r>
          <rPr>
            <b/>
            <sz val="9"/>
            <color indexed="81"/>
            <rFont val="Tahoma"/>
            <family val="2"/>
          </rPr>
          <t>1.Pkt.f.Wettk.</t>
        </r>
      </text>
    </comment>
    <comment ref="D11" authorId="0" shapeId="0" xr:uid="{00000000-0006-0000-0900-000007000000}">
      <text>
        <r>
          <rPr>
            <b/>
            <sz val="9"/>
            <color indexed="81"/>
            <rFont val="Tahoma"/>
            <family val="2"/>
          </rPr>
          <t>Ardagger</t>
        </r>
      </text>
    </comment>
    <comment ref="C12" authorId="0" shapeId="0" xr:uid="{00000000-0006-0000-0900-000008000000}">
      <text>
        <r>
          <rPr>
            <b/>
            <sz val="9"/>
            <color indexed="81"/>
            <rFont val="Tahoma"/>
            <family val="2"/>
          </rPr>
          <t>1 Punkt Zeiner H.
1 Pkt.f.Wettk.</t>
        </r>
      </text>
    </comment>
    <comment ref="D13" authorId="0" shapeId="0" xr:uid="{00000000-0006-0000-0900-000009000000}">
      <text>
        <r>
          <rPr>
            <b/>
            <sz val="9"/>
            <color indexed="81"/>
            <rFont val="Tahoma"/>
            <family val="2"/>
          </rPr>
          <t>Streckenführung
Ardagger</t>
        </r>
      </text>
    </comment>
    <comment ref="C14" authorId="0" shapeId="0" xr:uid="{00000000-0006-0000-0900-00000A000000}">
      <text>
        <r>
          <rPr>
            <b/>
            <sz val="9"/>
            <color indexed="81"/>
            <rFont val="Tahoma"/>
            <family val="2"/>
          </rPr>
          <t>Koger T.
1 Pkt.f.Wettk.</t>
        </r>
      </text>
    </comment>
    <comment ref="C15" authorId="0" shapeId="0" xr:uid="{00000000-0006-0000-0900-00000B000000}">
      <text>
        <r>
          <rPr>
            <b/>
            <sz val="9"/>
            <color indexed="81"/>
            <rFont val="Tahoma"/>
            <family val="2"/>
          </rPr>
          <t>1.Pkt.f.Wettk.</t>
        </r>
      </text>
    </comment>
    <comment ref="C16" authorId="0" shapeId="0" xr:uid="{00000000-0006-0000-0900-00000C000000}">
      <text>
        <r>
          <rPr>
            <b/>
            <sz val="9"/>
            <color indexed="81"/>
            <rFont val="Tahoma"/>
            <family val="2"/>
          </rPr>
          <t>Schroll S.</t>
        </r>
      </text>
    </comment>
    <comment ref="D17" authorId="0" shapeId="0" xr:uid="{00000000-0006-0000-0900-00000D000000}">
      <text>
        <r>
          <rPr>
            <b/>
            <sz val="9"/>
            <color indexed="81"/>
            <rFont val="Tahoma"/>
            <family val="2"/>
          </rPr>
          <t xml:space="preserve">Streckenführung
Ardagger
</t>
        </r>
      </text>
    </comment>
    <comment ref="D18" authorId="0" shapeId="0" xr:uid="{00000000-0006-0000-0900-00000E000000}">
      <text>
        <r>
          <rPr>
            <b/>
            <sz val="9"/>
            <color indexed="81"/>
            <rFont val="Tahoma"/>
            <family val="2"/>
          </rPr>
          <t xml:space="preserve">Streckenführung
Ardagger
</t>
        </r>
      </text>
    </comment>
    <comment ref="D19" authorId="0" shapeId="0" xr:uid="{00000000-0006-0000-0900-00000F000000}">
      <text>
        <r>
          <rPr>
            <b/>
            <sz val="9"/>
            <color indexed="81"/>
            <rFont val="Tahoma"/>
            <family val="2"/>
          </rPr>
          <t>Streckenführung</t>
        </r>
      </text>
    </comment>
    <comment ref="D20" authorId="0" shapeId="0" xr:uid="{00000000-0006-0000-0900-000010000000}">
      <text>
        <r>
          <rPr>
            <b/>
            <sz val="9"/>
            <color indexed="81"/>
            <rFont val="Tahoma"/>
            <family val="2"/>
          </rPr>
          <t xml:space="preserve">Streckenführung
Ardagger
</t>
        </r>
      </text>
    </comment>
    <comment ref="C21" authorId="0" shapeId="0" xr:uid="{00000000-0006-0000-0900-000011000000}">
      <text>
        <r>
          <rPr>
            <b/>
            <sz val="9"/>
            <color indexed="81"/>
            <rFont val="Tahoma"/>
            <family val="2"/>
          </rPr>
          <t>Unterbuchschachner P.</t>
        </r>
      </text>
    </comment>
    <comment ref="D21" authorId="0" shapeId="0" xr:uid="{00000000-0006-0000-0900-000012000000}">
      <text>
        <r>
          <rPr>
            <b/>
            <sz val="9"/>
            <color indexed="81"/>
            <rFont val="Tahoma"/>
            <family val="2"/>
          </rPr>
          <t>Wien
Neuhofen/Krems</t>
        </r>
      </text>
    </comment>
    <comment ref="D22" authorId="0" shapeId="0" xr:uid="{00000000-0006-0000-0900-000013000000}">
      <text>
        <r>
          <rPr>
            <b/>
            <sz val="9"/>
            <color indexed="81"/>
            <rFont val="Tahoma"/>
            <family val="2"/>
          </rPr>
          <t>Streckenführung</t>
        </r>
      </text>
    </comment>
    <comment ref="D23" authorId="0" shapeId="0" xr:uid="{00000000-0006-0000-0900-000014000000}">
      <text>
        <r>
          <rPr>
            <b/>
            <sz val="9"/>
            <color indexed="81"/>
            <rFont val="Tahoma"/>
            <family val="2"/>
          </rPr>
          <t>Streckenführung</t>
        </r>
      </text>
    </comment>
    <comment ref="D24" authorId="0" shapeId="0" xr:uid="{00000000-0006-0000-0900-000015000000}">
      <text>
        <r>
          <rPr>
            <b/>
            <sz val="9"/>
            <color indexed="81"/>
            <rFont val="Tahoma"/>
            <family val="2"/>
          </rPr>
          <t xml:space="preserve">Streckenführung
Ardagger
</t>
        </r>
      </text>
    </comment>
    <comment ref="D25" authorId="0" shapeId="0" xr:uid="{00000000-0006-0000-0900-000016000000}">
      <text>
        <r>
          <rPr>
            <b/>
            <sz val="9"/>
            <color indexed="81"/>
            <rFont val="Tahoma"/>
            <family val="2"/>
          </rPr>
          <t>Ardagger</t>
        </r>
      </text>
    </comment>
    <comment ref="C26" authorId="0" shapeId="0" xr:uid="{00000000-0006-0000-0900-000017000000}">
      <text>
        <r>
          <rPr>
            <b/>
            <sz val="9"/>
            <color indexed="81"/>
            <rFont val="Tahoma"/>
            <family val="2"/>
          </rPr>
          <t>1.Pkt.f.Wettk.</t>
        </r>
      </text>
    </comment>
    <comment ref="C28" authorId="0" shapeId="0" xr:uid="{00000000-0006-0000-0900-000018000000}">
      <text>
        <r>
          <rPr>
            <b/>
            <sz val="9"/>
            <color indexed="81"/>
            <rFont val="Tahoma"/>
            <family val="2"/>
          </rPr>
          <t>Gangl Christian</t>
        </r>
      </text>
    </comment>
    <comment ref="D28" authorId="0" shapeId="0" xr:uid="{00000000-0006-0000-0900-000019000000}">
      <text>
        <r>
          <rPr>
            <b/>
            <sz val="9"/>
            <color indexed="81"/>
            <rFont val="Tahoma"/>
            <family val="2"/>
          </rPr>
          <t>Grein
Ardagger</t>
        </r>
      </text>
    </comment>
    <comment ref="D29" authorId="0" shapeId="0" xr:uid="{00000000-0006-0000-0900-00001A000000}">
      <text>
        <r>
          <rPr>
            <b/>
            <sz val="9"/>
            <color indexed="81"/>
            <rFont val="Tahoma"/>
            <family val="2"/>
          </rPr>
          <t>Gresten</t>
        </r>
      </text>
    </comment>
    <comment ref="D30" authorId="0" shapeId="0" xr:uid="{00000000-0006-0000-0900-00001B000000}">
      <text>
        <r>
          <rPr>
            <b/>
            <sz val="9"/>
            <color indexed="81"/>
            <rFont val="Tahoma"/>
            <family val="2"/>
          </rPr>
          <t>Streckenführung</t>
        </r>
      </text>
    </comment>
    <comment ref="C31" authorId="0" shapeId="0" xr:uid="{00000000-0006-0000-0900-00001C000000}">
      <text>
        <r>
          <rPr>
            <b/>
            <sz val="9"/>
            <color indexed="81"/>
            <rFont val="Tahoma"/>
            <family val="2"/>
          </rPr>
          <t>1.Pkt.f.Wettk.</t>
        </r>
      </text>
    </comment>
    <comment ref="D31" authorId="0" shapeId="0" xr:uid="{00000000-0006-0000-0900-00001D000000}">
      <text>
        <r>
          <rPr>
            <b/>
            <sz val="9"/>
            <color indexed="81"/>
            <rFont val="Tahoma"/>
            <family val="2"/>
          </rPr>
          <t>Ardagger</t>
        </r>
      </text>
    </comment>
    <comment ref="D32" authorId="0" shapeId="0" xr:uid="{00000000-0006-0000-0900-00001E000000}">
      <text>
        <r>
          <rPr>
            <b/>
            <sz val="9"/>
            <color indexed="81"/>
            <rFont val="Tahoma"/>
            <family val="2"/>
          </rPr>
          <t xml:space="preserve">Streckenführung
Ardagger
</t>
        </r>
      </text>
    </comment>
    <comment ref="D33" authorId="0" shapeId="0" xr:uid="{00000000-0006-0000-0900-00001F000000}">
      <text>
        <r>
          <rPr>
            <b/>
            <sz val="9"/>
            <color indexed="81"/>
            <rFont val="Tahoma"/>
            <family val="2"/>
          </rPr>
          <t xml:space="preserve">Streckenführung
Ardagger
</t>
        </r>
      </text>
    </comment>
    <comment ref="D35" authorId="0" shapeId="0" xr:uid="{00000000-0006-0000-0900-000020000000}">
      <text>
        <r>
          <rPr>
            <b/>
            <sz val="9"/>
            <color indexed="81"/>
            <rFont val="Tahoma"/>
            <family val="2"/>
          </rPr>
          <t>Ardagger</t>
        </r>
      </text>
    </comment>
    <comment ref="C36" authorId="0" shapeId="0" xr:uid="{00000000-0006-0000-0900-000021000000}">
      <text>
        <r>
          <rPr>
            <b/>
            <sz val="9"/>
            <color indexed="81"/>
            <rFont val="Tahoma"/>
            <family val="2"/>
          </rPr>
          <t>Pils K.H.
Niederberger F.</t>
        </r>
      </text>
    </comment>
    <comment ref="D36" authorId="0" shapeId="0" xr:uid="{00000000-0006-0000-0900-000022000000}">
      <text>
        <r>
          <rPr>
            <b/>
            <sz val="9"/>
            <color indexed="81"/>
            <rFont val="Tahoma"/>
            <family val="2"/>
          </rPr>
          <t>Ardagger</t>
        </r>
      </text>
    </comment>
    <comment ref="D37" authorId="0" shapeId="0" xr:uid="{00000000-0006-0000-0900-000023000000}">
      <text>
        <r>
          <rPr>
            <b/>
            <sz val="9"/>
            <color indexed="81"/>
            <rFont val="Tahoma"/>
            <family val="2"/>
          </rPr>
          <t>Streckenführung</t>
        </r>
      </text>
    </comment>
    <comment ref="C38" authorId="0" shapeId="0" xr:uid="{00000000-0006-0000-0900-000024000000}">
      <text>
        <r>
          <rPr>
            <b/>
            <sz val="9"/>
            <color indexed="81"/>
            <rFont val="Tahoma"/>
            <family val="2"/>
          </rPr>
          <t>1 Pkt.f.Wettkampf</t>
        </r>
      </text>
    </comment>
    <comment ref="D38" authorId="0" shapeId="0" xr:uid="{00000000-0006-0000-0900-000025000000}">
      <text>
        <r>
          <rPr>
            <b/>
            <sz val="9"/>
            <color indexed="81"/>
            <rFont val="Tahoma"/>
            <family val="2"/>
          </rPr>
          <t>Peuerbach</t>
        </r>
      </text>
    </comment>
    <comment ref="C39" authorId="0" shapeId="0" xr:uid="{00000000-0006-0000-0900-000026000000}">
      <text>
        <r>
          <rPr>
            <b/>
            <sz val="9"/>
            <color indexed="81"/>
            <rFont val="Tahoma"/>
            <family val="2"/>
          </rPr>
          <t>2 Pkt.f.Wettkampf</t>
        </r>
      </text>
    </comment>
    <comment ref="D39" authorId="0" shapeId="0" xr:uid="{00000000-0006-0000-0900-000027000000}">
      <text>
        <r>
          <rPr>
            <b/>
            <sz val="9"/>
            <color indexed="81"/>
            <rFont val="Tahoma"/>
            <family val="2"/>
          </rPr>
          <t>Ardagger</t>
        </r>
      </text>
    </comment>
    <comment ref="C40" authorId="0" shapeId="0" xr:uid="{00000000-0006-0000-0900-000028000000}">
      <text>
        <r>
          <rPr>
            <b/>
            <sz val="9"/>
            <color indexed="81"/>
            <rFont val="Tahoma"/>
            <family val="2"/>
          </rPr>
          <t>Heiß Mario</t>
        </r>
      </text>
    </comment>
    <comment ref="D40" authorId="0" shapeId="0" xr:uid="{00000000-0006-0000-0900-000029000000}">
      <text>
        <r>
          <rPr>
            <b/>
            <sz val="9"/>
            <color indexed="81"/>
            <rFont val="Tahoma"/>
            <family val="2"/>
          </rPr>
          <t>Gresten
Ardagger</t>
        </r>
      </text>
    </comment>
    <comment ref="D41" authorId="0" shapeId="0" xr:uid="{00000000-0006-0000-0900-00002A000000}">
      <text>
        <r>
          <rPr>
            <b/>
            <sz val="9"/>
            <color indexed="81"/>
            <rFont val="Tahoma"/>
            <family val="2"/>
          </rPr>
          <t>Tough Guy</t>
        </r>
      </text>
    </comment>
    <comment ref="C42" authorId="0" shapeId="0" xr:uid="{00000000-0006-0000-0900-00002B000000}">
      <text>
        <r>
          <rPr>
            <b/>
            <sz val="9"/>
            <color indexed="81"/>
            <rFont val="Tahoma"/>
            <family val="2"/>
          </rPr>
          <t>1 Pkt.f.Wettkampf</t>
        </r>
      </text>
    </comment>
    <comment ref="D42" authorId="0" shapeId="0" xr:uid="{00000000-0006-0000-0900-00002C000000}">
      <text>
        <r>
          <rPr>
            <b/>
            <sz val="9"/>
            <color indexed="81"/>
            <rFont val="Tahoma"/>
            <family val="2"/>
          </rPr>
          <t>Ardagger</t>
        </r>
      </text>
    </comment>
    <comment ref="C43" authorId="0" shapeId="0" xr:uid="{00000000-0006-0000-0900-00002D000000}">
      <text>
        <r>
          <rPr>
            <b/>
            <sz val="9"/>
            <color indexed="81"/>
            <rFont val="Tahoma"/>
            <family val="2"/>
          </rPr>
          <t>2.Pkt.f.Wettk.</t>
        </r>
      </text>
    </comment>
    <comment ref="D43" authorId="0" shapeId="0" xr:uid="{00000000-0006-0000-0900-00002E000000}">
      <text>
        <r>
          <rPr>
            <b/>
            <sz val="9"/>
            <color indexed="81"/>
            <rFont val="Tahoma"/>
            <family val="2"/>
          </rPr>
          <t>Ardagger</t>
        </r>
      </text>
    </comment>
    <comment ref="D45" authorId="0" shapeId="0" xr:uid="{00000000-0006-0000-0900-00002F000000}">
      <text>
        <r>
          <rPr>
            <b/>
            <sz val="9"/>
            <color indexed="81"/>
            <rFont val="Tahoma"/>
            <family val="2"/>
          </rPr>
          <t>Purgstall
Streckenführung</t>
        </r>
      </text>
    </comment>
    <comment ref="D46" authorId="0" shapeId="0" xr:uid="{00000000-0006-0000-0900-000030000000}">
      <text>
        <r>
          <rPr>
            <b/>
            <sz val="9"/>
            <color indexed="81"/>
            <rFont val="Tahoma"/>
            <family val="2"/>
          </rPr>
          <t>Ardagger</t>
        </r>
      </text>
    </comment>
    <comment ref="D49" authorId="0" shapeId="0" xr:uid="{00000000-0006-0000-0900-000031000000}">
      <text>
        <r>
          <rPr>
            <b/>
            <sz val="9"/>
            <color indexed="81"/>
            <rFont val="Tahoma"/>
            <family val="2"/>
          </rPr>
          <t>Hintersteiner Leo</t>
        </r>
      </text>
    </comment>
    <comment ref="D50" authorId="0" shapeId="0" xr:uid="{00000000-0006-0000-0900-000032000000}">
      <text>
        <r>
          <rPr>
            <b/>
            <sz val="9"/>
            <color indexed="81"/>
            <rFont val="Tahoma"/>
            <family val="2"/>
          </rPr>
          <t>Ardagger</t>
        </r>
      </text>
    </comment>
    <comment ref="D51" authorId="0" shapeId="0" xr:uid="{00000000-0006-0000-0900-000033000000}">
      <text>
        <r>
          <rPr>
            <b/>
            <sz val="9"/>
            <color indexed="81"/>
            <rFont val="Tahoma"/>
            <family val="2"/>
          </rPr>
          <t>Grein
Ardagger</t>
        </r>
      </text>
    </comment>
    <comment ref="C57" authorId="0" shapeId="0" xr:uid="{00000000-0006-0000-0900-000034000000}">
      <text>
        <r>
          <rPr>
            <b/>
            <sz val="9"/>
            <color indexed="81"/>
            <rFont val="Tahoma"/>
            <family val="2"/>
          </rPr>
          <t>1.Pkt.f.Wettk.</t>
        </r>
      </text>
    </comment>
    <comment ref="D60" authorId="0" shapeId="0" xr:uid="{00000000-0006-0000-0900-000035000000}">
      <text>
        <r>
          <rPr>
            <b/>
            <sz val="9"/>
            <color indexed="81"/>
            <rFont val="Tahoma"/>
            <family val="2"/>
          </rPr>
          <t>Steyr</t>
        </r>
      </text>
    </comment>
    <comment ref="D63" authorId="0" shapeId="0" xr:uid="{00000000-0006-0000-0900-000036000000}">
      <text>
        <r>
          <rPr>
            <b/>
            <sz val="9"/>
            <color indexed="81"/>
            <rFont val="Tahoma"/>
            <family val="2"/>
          </rPr>
          <t>Oed
Ardagger</t>
        </r>
      </text>
    </comment>
    <comment ref="C64" authorId="0" shapeId="0" xr:uid="{00000000-0006-0000-0900-000037000000}">
      <text>
        <r>
          <rPr>
            <b/>
            <sz val="9"/>
            <color indexed="81"/>
            <rFont val="Tahoma"/>
            <family val="2"/>
          </rPr>
          <t>1 Pkt.f.Wettkampf</t>
        </r>
      </text>
    </comment>
    <comment ref="D64" authorId="0" shapeId="0" xr:uid="{00000000-0006-0000-0900-000038000000}">
      <text>
        <r>
          <rPr>
            <b/>
            <sz val="9"/>
            <color indexed="81"/>
            <rFont val="Tahoma"/>
            <family val="2"/>
          </rPr>
          <t>Ardagger</t>
        </r>
      </text>
    </comment>
    <comment ref="D65" authorId="0" shapeId="0" xr:uid="{00000000-0006-0000-0900-000039000000}">
      <text>
        <r>
          <rPr>
            <b/>
            <sz val="9"/>
            <color indexed="81"/>
            <rFont val="Tahoma"/>
            <family val="2"/>
          </rPr>
          <t>Ardagger</t>
        </r>
      </text>
    </comment>
    <comment ref="C66" authorId="0" shapeId="0" xr:uid="{00000000-0006-0000-0900-00003A000000}">
      <text>
        <r>
          <rPr>
            <b/>
            <sz val="9"/>
            <color indexed="81"/>
            <rFont val="Tahoma"/>
            <family val="2"/>
          </rPr>
          <t>1 Pkt.f.Wettkampf</t>
        </r>
      </text>
    </comment>
    <comment ref="D66" authorId="0" shapeId="0" xr:uid="{00000000-0006-0000-0900-00003B000000}">
      <text>
        <r>
          <rPr>
            <b/>
            <sz val="9"/>
            <color indexed="81"/>
            <rFont val="Tahoma"/>
            <family val="2"/>
          </rPr>
          <t>Krems</t>
        </r>
      </text>
    </comment>
    <comment ref="C67" authorId="0" shapeId="0" xr:uid="{00000000-0006-0000-0900-00003C000000}">
      <text>
        <r>
          <rPr>
            <b/>
            <sz val="9"/>
            <color indexed="81"/>
            <rFont val="Tahoma"/>
            <family val="2"/>
          </rPr>
          <t>2 Pkt.f.Wettkampf</t>
        </r>
      </text>
    </comment>
    <comment ref="D70" authorId="0" shapeId="0" xr:uid="{00000000-0006-0000-0900-00003D000000}">
      <text>
        <r>
          <rPr>
            <b/>
            <sz val="9"/>
            <color indexed="81"/>
            <rFont val="Tahoma"/>
            <family val="2"/>
          </rPr>
          <t>Haberfehlner Johannes</t>
        </r>
      </text>
    </comment>
    <comment ref="D74" authorId="0" shapeId="0" xr:uid="{00000000-0006-0000-0900-00003E000000}">
      <text>
        <r>
          <rPr>
            <b/>
            <sz val="9"/>
            <color indexed="81"/>
            <rFont val="Tahoma"/>
            <family val="2"/>
          </rPr>
          <t>Ardagger</t>
        </r>
      </text>
    </comment>
    <comment ref="D77" authorId="0" shapeId="0" xr:uid="{00000000-0006-0000-0900-00003F000000}">
      <text>
        <r>
          <rPr>
            <b/>
            <sz val="9"/>
            <color indexed="81"/>
            <rFont val="Tahoma"/>
            <family val="2"/>
          </rPr>
          <t>Ardagger</t>
        </r>
      </text>
    </comment>
    <comment ref="D78" authorId="0" shapeId="0" xr:uid="{00000000-0006-0000-0900-000040000000}">
      <text>
        <r>
          <rPr>
            <b/>
            <sz val="9"/>
            <color indexed="81"/>
            <rFont val="Tahoma"/>
            <family val="2"/>
          </rPr>
          <t>Ardagger</t>
        </r>
      </text>
    </comment>
    <comment ref="D79" authorId="0" shapeId="0" xr:uid="{00000000-0006-0000-0900-000041000000}">
      <text>
        <r>
          <rPr>
            <b/>
            <sz val="9"/>
            <color indexed="81"/>
            <rFont val="Tahoma"/>
            <family val="2"/>
          </rPr>
          <t>Ardagger</t>
        </r>
      </text>
    </comment>
    <comment ref="D94" authorId="0" shapeId="0" xr:uid="{00000000-0006-0000-0900-000042000000}">
      <text>
        <r>
          <rPr>
            <b/>
            <sz val="9"/>
            <color indexed="81"/>
            <rFont val="Tahoma"/>
            <family val="2"/>
          </rPr>
          <t>Purgstall
Ardagger</t>
        </r>
      </text>
    </comment>
    <comment ref="D95" authorId="0" shapeId="0" xr:uid="{00000000-0006-0000-0900-000043000000}">
      <text>
        <r>
          <rPr>
            <b/>
            <sz val="9"/>
            <color indexed="81"/>
            <rFont val="Tahoma"/>
            <family val="2"/>
          </rPr>
          <t>Ardagger</t>
        </r>
      </text>
    </comment>
    <comment ref="D115" authorId="0" shapeId="0" xr:uid="{00000000-0006-0000-0900-000044000000}">
      <text>
        <r>
          <rPr>
            <b/>
            <sz val="9"/>
            <color indexed="81"/>
            <rFont val="Tahoma"/>
            <family val="2"/>
          </rPr>
          <t>Grein</t>
        </r>
      </text>
    </comment>
    <comment ref="D116" authorId="0" shapeId="0" xr:uid="{00000000-0006-0000-0900-000045000000}">
      <text>
        <r>
          <rPr>
            <b/>
            <sz val="9"/>
            <color indexed="81"/>
            <rFont val="Tahoma"/>
            <family val="2"/>
          </rPr>
          <t>Grein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F6" authorId="0" shapeId="0" xr:uid="{00000000-0006-0000-0A00-000001000000}">
      <text>
        <r>
          <rPr>
            <b/>
            <sz val="9"/>
            <color indexed="81"/>
            <rFont val="Tahoma"/>
            <family val="2"/>
          </rPr>
          <t>20 Läufer</t>
        </r>
      </text>
    </comment>
    <comment ref="F7" authorId="0" shapeId="0" xr:uid="{00000000-0006-0000-0A00-000002000000}">
      <text>
        <r>
          <rPr>
            <b/>
            <sz val="9"/>
            <color indexed="81"/>
            <rFont val="Tahoma"/>
            <family val="2"/>
          </rPr>
          <t>56 Läufer</t>
        </r>
      </text>
    </comment>
    <comment ref="C8" authorId="0" shapeId="0" xr:uid="{00000000-0006-0000-0A00-000003000000}">
      <text>
        <r>
          <rPr>
            <b/>
            <sz val="9"/>
            <color indexed="81"/>
            <rFont val="Tahoma"/>
            <family val="2"/>
          </rPr>
          <t>Wettk.
Assmann M.</t>
        </r>
      </text>
    </comment>
    <comment ref="D8" authorId="0" shapeId="0" xr:uid="{00000000-0006-0000-0A00-000004000000}">
      <text>
        <r>
          <rPr>
            <b/>
            <sz val="9"/>
            <color indexed="81"/>
            <rFont val="Tahoma"/>
            <family val="2"/>
          </rPr>
          <t>Danner C.
Bechyne M.</t>
        </r>
      </text>
    </comment>
    <comment ref="C9" authorId="0" shapeId="0" xr:uid="{00000000-0006-0000-0A00-000005000000}">
      <text>
        <r>
          <rPr>
            <b/>
            <sz val="9"/>
            <color indexed="81"/>
            <rFont val="Tahoma"/>
            <family val="2"/>
          </rPr>
          <t>Dorner A.
Streyc G.
Dorner R.</t>
        </r>
      </text>
    </comment>
    <comment ref="D9" authorId="0" shapeId="0" xr:uid="{00000000-0006-0000-0A00-000006000000}">
      <text>
        <r>
          <rPr>
            <b/>
            <sz val="9"/>
            <color indexed="81"/>
            <rFont val="Tahoma"/>
            <family val="2"/>
          </rPr>
          <t>Strecke
Ardagger</t>
        </r>
      </text>
    </comment>
    <comment ref="C10" authorId="0" shapeId="0" xr:uid="{00000000-0006-0000-0A00-000007000000}">
      <text>
        <r>
          <rPr>
            <b/>
            <sz val="9"/>
            <color indexed="81"/>
            <rFont val="Tahoma"/>
            <family val="2"/>
          </rPr>
          <t>Wettk.</t>
        </r>
      </text>
    </comment>
    <comment ref="D10" authorId="0" shapeId="0" xr:uid="{00000000-0006-0000-0A00-000008000000}">
      <text>
        <r>
          <rPr>
            <b/>
            <sz val="9"/>
            <color indexed="81"/>
            <rFont val="Tahoma"/>
            <family val="2"/>
          </rPr>
          <t>Wettk.
Ardagger</t>
        </r>
      </text>
    </comment>
    <comment ref="D11" authorId="0" shapeId="0" xr:uid="{00000000-0006-0000-0A00-000009000000}">
      <text>
        <r>
          <rPr>
            <b/>
            <sz val="9"/>
            <color indexed="81"/>
            <rFont val="Tahoma"/>
            <family val="2"/>
          </rPr>
          <t>Ast W.
Strecke</t>
        </r>
      </text>
    </comment>
    <comment ref="C12" authorId="0" shapeId="0" xr:uid="{00000000-0006-0000-0A00-00000A000000}">
      <text>
        <r>
          <rPr>
            <b/>
            <sz val="9"/>
            <color indexed="81"/>
            <rFont val="Tahoma"/>
            <family val="2"/>
          </rPr>
          <t>Wettk.</t>
        </r>
      </text>
    </comment>
    <comment ref="C13" authorId="0" shapeId="0" xr:uid="{00000000-0006-0000-0A00-00000B000000}">
      <text>
        <r>
          <rPr>
            <b/>
            <sz val="9"/>
            <color indexed="81"/>
            <rFont val="Tahoma"/>
            <family val="2"/>
          </rPr>
          <t>Wettk.</t>
        </r>
      </text>
    </comment>
    <comment ref="D14" authorId="0" shapeId="0" xr:uid="{00000000-0006-0000-0A00-00000C000000}">
      <text>
        <r>
          <rPr>
            <b/>
            <sz val="9"/>
            <color indexed="81"/>
            <rFont val="Tahoma"/>
            <family val="2"/>
          </rPr>
          <t>Strecke
Ardagger</t>
        </r>
      </text>
    </comment>
    <comment ref="D15" authorId="0" shapeId="0" xr:uid="{00000000-0006-0000-0A00-00000D000000}">
      <text>
        <r>
          <rPr>
            <b/>
            <sz val="9"/>
            <color indexed="81"/>
            <rFont val="Tahoma"/>
            <family val="2"/>
          </rPr>
          <t>Strecke</t>
        </r>
      </text>
    </comment>
    <comment ref="D16" authorId="0" shapeId="0" xr:uid="{00000000-0006-0000-0A00-00000E000000}">
      <text>
        <r>
          <rPr>
            <b/>
            <sz val="9"/>
            <color indexed="81"/>
            <rFont val="Tahoma"/>
            <family val="2"/>
          </rPr>
          <t>Strecke</t>
        </r>
      </text>
    </comment>
    <comment ref="C17" authorId="0" shapeId="0" xr:uid="{00000000-0006-0000-0A00-00000F000000}">
      <text>
        <r>
          <rPr>
            <b/>
            <sz val="9"/>
            <color indexed="81"/>
            <rFont val="Tahoma"/>
            <family val="2"/>
          </rPr>
          <t>Wettk.</t>
        </r>
      </text>
    </comment>
    <comment ref="D17" authorId="0" shapeId="0" xr:uid="{00000000-0006-0000-0A00-000010000000}">
      <text>
        <r>
          <rPr>
            <b/>
            <sz val="9"/>
            <color indexed="81"/>
            <rFont val="Tahoma"/>
            <family val="2"/>
          </rPr>
          <t>Paumann W.
Bruckner H.</t>
        </r>
      </text>
    </comment>
    <comment ref="D18" authorId="0" shapeId="0" xr:uid="{00000000-0006-0000-0A00-000011000000}">
      <text>
        <r>
          <rPr>
            <b/>
            <sz val="9"/>
            <color indexed="81"/>
            <rFont val="Tahoma"/>
            <family val="2"/>
          </rPr>
          <t xml:space="preserve">Strecke
Ardagger
</t>
        </r>
      </text>
    </comment>
    <comment ref="C19" authorId="0" shapeId="0" xr:uid="{00000000-0006-0000-0A00-000012000000}">
      <text>
        <r>
          <rPr>
            <b/>
            <sz val="9"/>
            <color indexed="81"/>
            <rFont val="Tahoma"/>
            <family val="2"/>
          </rPr>
          <t>Grüssenberger G.</t>
        </r>
      </text>
    </comment>
    <comment ref="D19" authorId="0" shapeId="0" xr:uid="{00000000-0006-0000-0A00-000013000000}">
      <text>
        <r>
          <rPr>
            <b/>
            <sz val="9"/>
            <color indexed="81"/>
            <rFont val="Tahoma"/>
            <family val="2"/>
          </rPr>
          <t>Strecke</t>
        </r>
      </text>
    </comment>
    <comment ref="C20" authorId="0" shapeId="0" xr:uid="{00000000-0006-0000-0A00-000014000000}">
      <text>
        <r>
          <rPr>
            <b/>
            <sz val="9"/>
            <color indexed="81"/>
            <rFont val="Tahoma"/>
            <family val="2"/>
          </rPr>
          <t>Keusch G.</t>
        </r>
      </text>
    </comment>
    <comment ref="C21" authorId="0" shapeId="0" xr:uid="{00000000-0006-0000-0A00-000015000000}">
      <text>
        <r>
          <rPr>
            <b/>
            <sz val="9"/>
            <color indexed="81"/>
            <rFont val="Tahoma"/>
            <family val="2"/>
          </rPr>
          <t>Wettk.(3)</t>
        </r>
      </text>
    </comment>
    <comment ref="D21" authorId="0" shapeId="0" xr:uid="{00000000-0006-0000-0A00-000016000000}">
      <text>
        <r>
          <rPr>
            <b/>
            <sz val="9"/>
            <color indexed="81"/>
            <rFont val="Tahoma"/>
            <family val="2"/>
          </rPr>
          <t>Ardagger</t>
        </r>
      </text>
    </comment>
    <comment ref="D22" authorId="0" shapeId="0" xr:uid="{00000000-0006-0000-0A00-000017000000}">
      <text>
        <r>
          <rPr>
            <b/>
            <sz val="9"/>
            <color indexed="81"/>
            <rFont val="Tahoma"/>
            <family val="2"/>
          </rPr>
          <t>Ardagger</t>
        </r>
      </text>
    </comment>
    <comment ref="D23" authorId="0" shapeId="0" xr:uid="{00000000-0006-0000-0A00-000018000000}">
      <text>
        <r>
          <rPr>
            <b/>
            <sz val="9"/>
            <color indexed="81"/>
            <rFont val="Tahoma"/>
            <family val="2"/>
          </rPr>
          <t>Strecke</t>
        </r>
      </text>
    </comment>
    <comment ref="C26" authorId="0" shapeId="0" xr:uid="{00000000-0006-0000-0A00-000019000000}">
      <text>
        <r>
          <rPr>
            <b/>
            <sz val="9"/>
            <color indexed="81"/>
            <rFont val="Tahoma"/>
            <family val="2"/>
          </rPr>
          <t>Wettk. (3)</t>
        </r>
      </text>
    </comment>
    <comment ref="D26" authorId="0" shapeId="0" xr:uid="{00000000-0006-0000-0A00-00001A000000}">
      <text>
        <r>
          <rPr>
            <b/>
            <sz val="9"/>
            <color indexed="81"/>
            <rFont val="Tahoma"/>
            <family val="2"/>
          </rPr>
          <t>Wettk.
Ardagger</t>
        </r>
      </text>
    </comment>
    <comment ref="D27" authorId="0" shapeId="0" xr:uid="{00000000-0006-0000-0A00-00001B000000}">
      <text>
        <r>
          <rPr>
            <b/>
            <sz val="9"/>
            <color indexed="81"/>
            <rFont val="Tahoma"/>
            <family val="2"/>
          </rPr>
          <t>Wettk.
Ardagger</t>
        </r>
      </text>
    </comment>
    <comment ref="D28" authorId="0" shapeId="0" xr:uid="{00000000-0006-0000-0A00-00001C000000}">
      <text>
        <r>
          <rPr>
            <b/>
            <sz val="9"/>
            <color indexed="81"/>
            <rFont val="Tahoma"/>
            <family val="2"/>
          </rPr>
          <t>Strecke</t>
        </r>
      </text>
    </comment>
    <comment ref="D29" authorId="0" shapeId="0" xr:uid="{00000000-0006-0000-0A00-00001D000000}">
      <text>
        <r>
          <rPr>
            <b/>
            <sz val="9"/>
            <color indexed="81"/>
            <rFont val="Tahoma"/>
            <family val="2"/>
          </rPr>
          <t>Strecke
Ardagger</t>
        </r>
      </text>
    </comment>
    <comment ref="C30" authorId="0" shapeId="0" xr:uid="{00000000-0006-0000-0A00-00001E000000}">
      <text>
        <r>
          <rPr>
            <b/>
            <sz val="9"/>
            <color indexed="81"/>
            <rFont val="Tahoma"/>
            <family val="2"/>
          </rPr>
          <t>Klein R.</t>
        </r>
      </text>
    </comment>
    <comment ref="D30" authorId="0" shapeId="0" xr:uid="{00000000-0006-0000-0A00-00001F000000}">
      <text>
        <r>
          <rPr>
            <b/>
            <sz val="9"/>
            <color indexed="81"/>
            <rFont val="Tahoma"/>
            <family val="2"/>
          </rPr>
          <t>Strecke
Ardagger</t>
        </r>
      </text>
    </comment>
    <comment ref="D31" authorId="0" shapeId="0" xr:uid="{00000000-0006-0000-0A00-000020000000}">
      <text>
        <r>
          <rPr>
            <b/>
            <sz val="9"/>
            <color indexed="81"/>
            <rFont val="Tahoma"/>
            <family val="2"/>
          </rPr>
          <t>Wettk.</t>
        </r>
      </text>
    </comment>
    <comment ref="C32" authorId="0" shapeId="0" xr:uid="{00000000-0006-0000-0A00-000021000000}">
      <text>
        <r>
          <rPr>
            <b/>
            <sz val="9"/>
            <color indexed="81"/>
            <rFont val="Tahoma"/>
            <family val="2"/>
          </rPr>
          <t>Hofmann H.
Deinhofer H.</t>
        </r>
      </text>
    </comment>
    <comment ref="D32" authorId="0" shapeId="0" xr:uid="{00000000-0006-0000-0A00-000022000000}">
      <text>
        <r>
          <rPr>
            <b/>
            <sz val="9"/>
            <color indexed="81"/>
            <rFont val="Tahoma"/>
            <family val="2"/>
          </rPr>
          <t>Wettk.</t>
        </r>
      </text>
    </comment>
    <comment ref="C33" authorId="0" shapeId="0" xr:uid="{00000000-0006-0000-0A00-000023000000}">
      <text>
        <r>
          <rPr>
            <b/>
            <sz val="9"/>
            <color indexed="81"/>
            <rFont val="Tahoma"/>
            <family val="2"/>
          </rPr>
          <t>Wettk.</t>
        </r>
      </text>
    </comment>
    <comment ref="D34" authorId="0" shapeId="0" xr:uid="{00000000-0006-0000-0A00-000024000000}">
      <text>
        <r>
          <rPr>
            <b/>
            <sz val="9"/>
            <color indexed="81"/>
            <rFont val="Tahoma"/>
            <family val="2"/>
          </rPr>
          <t>Zainzinger W.
Zeilinger H.
Strecke, Ardagger</t>
        </r>
      </text>
    </comment>
    <comment ref="C35" authorId="0" shapeId="0" xr:uid="{00000000-0006-0000-0A00-000025000000}">
      <text>
        <r>
          <rPr>
            <b/>
            <sz val="9"/>
            <color indexed="81"/>
            <rFont val="Tahoma"/>
            <family val="2"/>
          </rPr>
          <t>Gruber R.</t>
        </r>
      </text>
    </comment>
    <comment ref="D35" authorId="0" shapeId="0" xr:uid="{00000000-0006-0000-0A00-000026000000}">
      <text>
        <r>
          <rPr>
            <b/>
            <sz val="9"/>
            <color indexed="81"/>
            <rFont val="Tahoma"/>
            <family val="2"/>
          </rPr>
          <t>Gresten
Ardagger</t>
        </r>
      </text>
    </comment>
    <comment ref="D36" authorId="0" shapeId="0" xr:uid="{00000000-0006-0000-0A00-000027000000}">
      <text>
        <r>
          <rPr>
            <b/>
            <sz val="9"/>
            <color indexed="81"/>
            <rFont val="Tahoma"/>
            <family val="2"/>
          </rPr>
          <t>Ardagger</t>
        </r>
      </text>
    </comment>
    <comment ref="D37" authorId="0" shapeId="0" xr:uid="{00000000-0006-0000-0A00-000028000000}">
      <text>
        <r>
          <rPr>
            <b/>
            <sz val="9"/>
            <color indexed="81"/>
            <rFont val="Tahoma"/>
            <family val="2"/>
          </rPr>
          <t>Strecke</t>
        </r>
      </text>
    </comment>
    <comment ref="D38" authorId="0" shapeId="0" xr:uid="{00000000-0006-0000-0A00-000029000000}">
      <text>
        <r>
          <rPr>
            <b/>
            <sz val="9"/>
            <color indexed="81"/>
            <rFont val="Tahoma"/>
            <family val="2"/>
          </rPr>
          <t>Strecke</t>
        </r>
      </text>
    </comment>
    <comment ref="C39" authorId="0" shapeId="0" xr:uid="{00000000-0006-0000-0A00-00002A000000}">
      <text>
        <r>
          <rPr>
            <b/>
            <sz val="9"/>
            <color indexed="81"/>
            <rFont val="Tahoma"/>
            <family val="2"/>
          </rPr>
          <t>Wettk. (3)</t>
        </r>
      </text>
    </comment>
    <comment ref="D40" authorId="0" shapeId="0" xr:uid="{00000000-0006-0000-0A00-00002B000000}">
      <text>
        <r>
          <rPr>
            <b/>
            <sz val="9"/>
            <color indexed="81"/>
            <rFont val="Tahoma"/>
            <family val="2"/>
          </rPr>
          <t>Ardagger</t>
        </r>
      </text>
    </comment>
    <comment ref="D41" authorId="0" shapeId="0" xr:uid="{00000000-0006-0000-0A00-00002C000000}">
      <text>
        <r>
          <rPr>
            <b/>
            <sz val="9"/>
            <color indexed="81"/>
            <rFont val="Tahoma"/>
            <family val="2"/>
          </rPr>
          <t>Strecke</t>
        </r>
      </text>
    </comment>
    <comment ref="C43" authorId="0" shapeId="0" xr:uid="{00000000-0006-0000-0A00-00002D000000}">
      <text>
        <r>
          <rPr>
            <b/>
            <sz val="9"/>
            <color indexed="81"/>
            <rFont val="Tahoma"/>
            <family val="2"/>
          </rPr>
          <t>Wettk.</t>
        </r>
      </text>
    </comment>
    <comment ref="D44" authorId="0" shapeId="0" xr:uid="{00000000-0006-0000-0A00-00002E000000}">
      <text>
        <r>
          <rPr>
            <b/>
            <sz val="9"/>
            <color indexed="81"/>
            <rFont val="Tahoma"/>
            <family val="2"/>
          </rPr>
          <t>Gresten
Ardagger</t>
        </r>
      </text>
    </comment>
    <comment ref="D45" authorId="0" shapeId="0" xr:uid="{00000000-0006-0000-0A00-00002F000000}">
      <text>
        <r>
          <rPr>
            <b/>
            <sz val="9"/>
            <color indexed="81"/>
            <rFont val="Tahoma"/>
            <family val="2"/>
          </rPr>
          <t>Ardagger</t>
        </r>
      </text>
    </comment>
    <comment ref="D46" authorId="0" shapeId="0" xr:uid="{00000000-0006-0000-0A00-000030000000}">
      <text>
        <r>
          <rPr>
            <b/>
            <sz val="9"/>
            <color indexed="81"/>
            <rFont val="Tahoma"/>
            <family val="2"/>
          </rPr>
          <t xml:space="preserve">Wettk., Ardagger
Wunner J.
</t>
        </r>
      </text>
    </comment>
    <comment ref="D47" authorId="0" shapeId="0" xr:uid="{00000000-0006-0000-0A00-000031000000}">
      <text>
        <r>
          <rPr>
            <b/>
            <sz val="9"/>
            <color indexed="81"/>
            <rFont val="Tahoma"/>
            <family val="2"/>
          </rPr>
          <t>Gresten</t>
        </r>
      </text>
    </comment>
    <comment ref="D49" authorId="0" shapeId="0" xr:uid="{00000000-0006-0000-0A00-000032000000}">
      <text>
        <r>
          <rPr>
            <b/>
            <sz val="9"/>
            <color indexed="81"/>
            <rFont val="Tahoma"/>
            <family val="2"/>
          </rPr>
          <t>Ardagger</t>
        </r>
      </text>
    </comment>
    <comment ref="D53" authorId="0" shapeId="0" xr:uid="{00000000-0006-0000-0A00-000033000000}">
      <text>
        <r>
          <rPr>
            <b/>
            <sz val="9"/>
            <color indexed="81"/>
            <rFont val="Tahoma"/>
            <family val="2"/>
          </rPr>
          <t>Strecke</t>
        </r>
      </text>
    </comment>
    <comment ref="D54" authorId="0" shapeId="0" xr:uid="{00000000-0006-0000-0A00-000034000000}">
      <text>
        <r>
          <rPr>
            <b/>
            <sz val="9"/>
            <color indexed="81"/>
            <rFont val="Tahoma"/>
            <family val="2"/>
          </rPr>
          <t>Ardagger</t>
        </r>
      </text>
    </comment>
    <comment ref="D55" authorId="0" shapeId="0" xr:uid="{00000000-0006-0000-0A00-000035000000}">
      <text>
        <r>
          <rPr>
            <b/>
            <sz val="9"/>
            <color indexed="81"/>
            <rFont val="Tahoma"/>
            <family val="2"/>
          </rPr>
          <t>Ardagger</t>
        </r>
      </text>
    </comment>
    <comment ref="C56" authorId="0" shapeId="0" xr:uid="{00000000-0006-0000-0A00-000036000000}">
      <text>
        <r>
          <rPr>
            <sz val="9"/>
            <color indexed="81"/>
            <rFont val="Tahoma"/>
            <family val="2"/>
          </rPr>
          <t xml:space="preserve">Wettk.
</t>
        </r>
      </text>
    </comment>
    <comment ref="D59" authorId="0" shapeId="0" xr:uid="{00000000-0006-0000-0A00-000037000000}">
      <text>
        <r>
          <rPr>
            <b/>
            <sz val="9"/>
            <color indexed="81"/>
            <rFont val="Tahoma"/>
            <family val="2"/>
          </rPr>
          <t>Wettk., Ardagger</t>
        </r>
      </text>
    </comment>
    <comment ref="D60" authorId="0" shapeId="0" xr:uid="{00000000-0006-0000-0A00-000038000000}">
      <text>
        <r>
          <rPr>
            <b/>
            <sz val="9"/>
            <color indexed="81"/>
            <rFont val="Tahoma"/>
            <family val="2"/>
          </rPr>
          <t>Ardagger</t>
        </r>
      </text>
    </comment>
    <comment ref="C61" authorId="0" shapeId="0" xr:uid="{00000000-0006-0000-0A00-000039000000}">
      <text>
        <r>
          <rPr>
            <b/>
            <sz val="9"/>
            <color indexed="81"/>
            <rFont val="Tahoma"/>
            <family val="2"/>
          </rPr>
          <t>Wettk.</t>
        </r>
      </text>
    </comment>
    <comment ref="D62" authorId="0" shapeId="0" xr:uid="{00000000-0006-0000-0A00-00003A000000}">
      <text>
        <r>
          <rPr>
            <b/>
            <sz val="9"/>
            <color indexed="81"/>
            <rFont val="Tahoma"/>
            <family val="2"/>
          </rPr>
          <t>Ardagger</t>
        </r>
      </text>
    </comment>
    <comment ref="C64" authorId="0" shapeId="0" xr:uid="{00000000-0006-0000-0A00-00003B000000}">
      <text>
        <r>
          <rPr>
            <b/>
            <sz val="9"/>
            <color indexed="81"/>
            <rFont val="Tahoma"/>
            <family val="2"/>
          </rPr>
          <t>Wettk.</t>
        </r>
      </text>
    </comment>
    <comment ref="D69" authorId="0" shapeId="0" xr:uid="{00000000-0006-0000-0A00-00003C000000}">
      <text>
        <r>
          <rPr>
            <b/>
            <sz val="9"/>
            <color indexed="81"/>
            <rFont val="Tahoma"/>
            <family val="2"/>
          </rPr>
          <t>Wettk.</t>
        </r>
      </text>
    </comment>
    <comment ref="D70" authorId="0" shapeId="0" xr:uid="{00000000-0006-0000-0A00-00003D000000}">
      <text>
        <r>
          <rPr>
            <b/>
            <sz val="9"/>
            <color indexed="81"/>
            <rFont val="Tahoma"/>
            <family val="2"/>
          </rPr>
          <t>Ardagger</t>
        </r>
      </text>
    </comment>
    <comment ref="C72" authorId="0" shapeId="0" xr:uid="{00000000-0006-0000-0A00-00003E000000}">
      <text>
        <r>
          <rPr>
            <b/>
            <sz val="9"/>
            <color indexed="81"/>
            <rFont val="Tahoma"/>
            <family val="2"/>
          </rPr>
          <t>Wettk.</t>
        </r>
      </text>
    </comment>
    <comment ref="C73" authorId="0" shapeId="0" xr:uid="{00000000-0006-0000-0A00-00003F000000}">
      <text>
        <r>
          <rPr>
            <b/>
            <sz val="9"/>
            <color indexed="81"/>
            <rFont val="Tahoma"/>
            <family val="2"/>
          </rPr>
          <t>Digruber O.</t>
        </r>
      </text>
    </comment>
    <comment ref="D73" authorId="0" shapeId="0" xr:uid="{00000000-0006-0000-0A00-000040000000}">
      <text>
        <r>
          <rPr>
            <b/>
            <sz val="9"/>
            <color indexed="81"/>
            <rFont val="Tahoma"/>
            <family val="2"/>
          </rPr>
          <t>Wettk.</t>
        </r>
      </text>
    </comment>
    <comment ref="D81" authorId="0" shapeId="0" xr:uid="{00000000-0006-0000-0A00-000041000000}">
      <text>
        <r>
          <rPr>
            <b/>
            <sz val="9"/>
            <color indexed="81"/>
            <rFont val="Tahoma"/>
            <family val="2"/>
          </rPr>
          <t>Ardagger</t>
        </r>
      </text>
    </comment>
    <comment ref="D93" authorId="0" shapeId="0" xr:uid="{00000000-0006-0000-0A00-000042000000}">
      <text>
        <r>
          <rPr>
            <b/>
            <sz val="9"/>
            <color indexed="81"/>
            <rFont val="Tahoma"/>
            <family val="2"/>
          </rPr>
          <t>Gresten, Ardagger</t>
        </r>
      </text>
    </comment>
    <comment ref="D100" authorId="0" shapeId="0" xr:uid="{00000000-0006-0000-0A00-000043000000}">
      <text>
        <r>
          <rPr>
            <b/>
            <sz val="9"/>
            <color indexed="81"/>
            <rFont val="Tahoma"/>
            <family val="2"/>
          </rPr>
          <t xml:space="preserve">Wettk., Ardagger
Kaßberger D.
</t>
        </r>
      </text>
    </comment>
    <comment ref="D104" authorId="0" shapeId="0" xr:uid="{00000000-0006-0000-0A00-000044000000}">
      <text>
        <r>
          <rPr>
            <b/>
            <sz val="9"/>
            <color indexed="81"/>
            <rFont val="Tahoma"/>
            <family val="2"/>
          </rPr>
          <t>Ardagger</t>
        </r>
      </text>
    </comment>
    <comment ref="D105" authorId="0" shapeId="0" xr:uid="{00000000-0006-0000-0A00-000045000000}">
      <text>
        <r>
          <rPr>
            <b/>
            <sz val="9"/>
            <color indexed="81"/>
            <rFont val="Tahoma"/>
            <family val="2"/>
          </rPr>
          <t>Ardagger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El175</author>
  </authors>
  <commentList>
    <comment ref="C8" authorId="0" shapeId="0" xr:uid="{00000000-0006-0000-0B00-000001000000}">
      <text>
        <r>
          <rPr>
            <b/>
            <sz val="8"/>
            <color indexed="81"/>
            <rFont val="Tahoma"/>
            <family val="2"/>
          </rPr>
          <t>Wettk.(1)
Weigand H.
Helemann M.
Heigl K.</t>
        </r>
      </text>
    </comment>
    <comment ref="D8" authorId="0" shapeId="0" xr:uid="{00000000-0006-0000-0B00-000002000000}">
      <text>
        <r>
          <rPr>
            <b/>
            <sz val="8"/>
            <color indexed="81"/>
            <rFont val="Tahoma"/>
            <family val="2"/>
          </rPr>
          <t>Ardagger</t>
        </r>
      </text>
    </comment>
    <comment ref="C9" authorId="0" shapeId="0" xr:uid="{00000000-0006-0000-0B00-000003000000}">
      <text>
        <r>
          <rPr>
            <b/>
            <sz val="8"/>
            <color indexed="81"/>
            <rFont val="Tahoma"/>
            <family val="2"/>
          </rPr>
          <t xml:space="preserve">Freudenthaler M
Rafetseder  M  
Wurm J
</t>
        </r>
      </text>
    </comment>
    <comment ref="D9" authorId="0" shapeId="0" xr:uid="{00000000-0006-0000-0B00-000004000000}">
      <text>
        <r>
          <rPr>
            <b/>
            <sz val="8"/>
            <color indexed="81"/>
            <rFont val="Tahoma"/>
            <family val="2"/>
          </rPr>
          <t>Streckenführung
Ardagger</t>
        </r>
      </text>
    </comment>
    <comment ref="C10" authorId="0" shapeId="0" xr:uid="{00000000-0006-0000-0B00-000005000000}">
      <text>
        <r>
          <rPr>
            <b/>
            <sz val="8"/>
            <color indexed="81"/>
            <rFont val="Tahoma"/>
            <family val="2"/>
          </rPr>
          <t>Wurzer B.
Wettk.(1)</t>
        </r>
      </text>
    </comment>
    <comment ref="D11" authorId="0" shapeId="0" xr:uid="{00000000-0006-0000-0B00-000006000000}">
      <text>
        <r>
          <rPr>
            <b/>
            <sz val="8"/>
            <color indexed="81"/>
            <rFont val="Tahoma"/>
            <family val="2"/>
          </rPr>
          <t>Streckenführung
Ardagger</t>
        </r>
      </text>
    </comment>
    <comment ref="D12" authorId="0" shapeId="0" xr:uid="{00000000-0006-0000-0B00-000007000000}">
      <text>
        <r>
          <rPr>
            <b/>
            <sz val="8"/>
            <color indexed="81"/>
            <rFont val="Tahoma"/>
            <family val="2"/>
          </rPr>
          <t>Streckenführung
Ardagger</t>
        </r>
      </text>
    </comment>
    <comment ref="C13" authorId="0" shapeId="0" xr:uid="{00000000-0006-0000-0B00-000008000000}">
      <text>
        <r>
          <rPr>
            <b/>
            <sz val="8"/>
            <color indexed="81"/>
            <rFont val="Tahoma"/>
            <family val="2"/>
          </rPr>
          <t>Wettk.(1)</t>
        </r>
      </text>
    </comment>
    <comment ref="C14" authorId="0" shapeId="0" xr:uid="{00000000-0006-0000-0B00-000009000000}">
      <text>
        <r>
          <rPr>
            <b/>
            <sz val="8"/>
            <color indexed="81"/>
            <rFont val="Tahoma"/>
            <family val="2"/>
          </rPr>
          <t>Boxhofer G.</t>
        </r>
      </text>
    </comment>
    <comment ref="D14" authorId="0" shapeId="0" xr:uid="{00000000-0006-0000-0B00-00000A000000}">
      <text>
        <r>
          <rPr>
            <b/>
            <sz val="8"/>
            <color indexed="81"/>
            <rFont val="Tahoma"/>
            <family val="2"/>
          </rPr>
          <t>Streckenführung</t>
        </r>
      </text>
    </comment>
    <comment ref="D15" authorId="0" shapeId="0" xr:uid="{00000000-0006-0000-0B00-00000B000000}">
      <text>
        <r>
          <rPr>
            <b/>
            <sz val="8"/>
            <color indexed="81"/>
            <rFont val="Tahoma"/>
            <family val="2"/>
          </rPr>
          <t>Streckenführung
Ardagger</t>
        </r>
      </text>
    </comment>
    <comment ref="D16" authorId="0" shapeId="0" xr:uid="{00000000-0006-0000-0B00-00000C000000}">
      <text>
        <r>
          <rPr>
            <b/>
            <sz val="8"/>
            <color indexed="81"/>
            <rFont val="Tahoma"/>
            <family val="2"/>
          </rPr>
          <t>Streckenführung</t>
        </r>
      </text>
    </comment>
    <comment ref="D17" authorId="0" shapeId="0" xr:uid="{00000000-0006-0000-0B00-00000D000000}">
      <text>
        <r>
          <rPr>
            <b/>
            <sz val="8"/>
            <color indexed="81"/>
            <rFont val="Tahoma"/>
            <family val="2"/>
          </rPr>
          <t>Streckenführung</t>
        </r>
      </text>
    </comment>
    <comment ref="C18" authorId="0" shapeId="0" xr:uid="{00000000-0006-0000-0B00-00000E000000}">
      <text>
        <r>
          <rPr>
            <b/>
            <sz val="8"/>
            <color indexed="81"/>
            <rFont val="Tahoma"/>
            <family val="2"/>
          </rPr>
          <t>Thalhammer M.</t>
        </r>
      </text>
    </comment>
    <comment ref="D18" authorId="0" shapeId="0" xr:uid="{00000000-0006-0000-0B00-00000F000000}">
      <text>
        <r>
          <rPr>
            <b/>
            <sz val="8"/>
            <color indexed="81"/>
            <rFont val="Tahoma"/>
            <family val="2"/>
          </rPr>
          <t>Ardagger</t>
        </r>
      </text>
    </comment>
    <comment ref="C19" authorId="0" shapeId="0" xr:uid="{00000000-0006-0000-0B00-000010000000}">
      <text>
        <r>
          <rPr>
            <b/>
            <sz val="8"/>
            <color indexed="81"/>
            <rFont val="Tahoma"/>
            <family val="2"/>
          </rPr>
          <t>Braunshofer V.</t>
        </r>
      </text>
    </comment>
    <comment ref="D20" authorId="0" shapeId="0" xr:uid="{00000000-0006-0000-0B00-000011000000}">
      <text>
        <r>
          <rPr>
            <b/>
            <sz val="8"/>
            <color indexed="81"/>
            <rFont val="Tahoma"/>
            <family val="2"/>
          </rPr>
          <t xml:space="preserve">Koger Thomas
Streckenführung
Gresten
</t>
        </r>
      </text>
    </comment>
    <comment ref="D21" authorId="0" shapeId="0" xr:uid="{00000000-0006-0000-0B00-000012000000}">
      <text>
        <r>
          <rPr>
            <b/>
            <sz val="8"/>
            <color indexed="81"/>
            <rFont val="Tahoma"/>
            <family val="2"/>
          </rPr>
          <t>Streckenführung
Ardagger</t>
        </r>
      </text>
    </comment>
    <comment ref="D22" authorId="0" shapeId="0" xr:uid="{00000000-0006-0000-0B00-000013000000}">
      <text>
        <r>
          <rPr>
            <b/>
            <sz val="8"/>
            <color indexed="81"/>
            <rFont val="Tahoma"/>
            <family val="2"/>
          </rPr>
          <t>Ardagger</t>
        </r>
      </text>
    </comment>
    <comment ref="D23" authorId="0" shapeId="0" xr:uid="{00000000-0006-0000-0B00-000014000000}">
      <text>
        <r>
          <rPr>
            <b/>
            <sz val="8"/>
            <color indexed="81"/>
            <rFont val="Tahoma"/>
            <family val="2"/>
          </rPr>
          <t>Streckenführung</t>
        </r>
      </text>
    </comment>
    <comment ref="D24" authorId="0" shapeId="0" xr:uid="{00000000-0006-0000-0B00-000015000000}">
      <text>
        <r>
          <rPr>
            <b/>
            <sz val="8"/>
            <color indexed="81"/>
            <rFont val="Tahoma"/>
            <family val="2"/>
          </rPr>
          <t>Streckenführung
Ardagger</t>
        </r>
      </text>
    </comment>
    <comment ref="C25" authorId="0" shapeId="0" xr:uid="{00000000-0006-0000-0B00-000016000000}">
      <text>
        <r>
          <rPr>
            <b/>
            <sz val="8"/>
            <color indexed="81"/>
            <rFont val="Tahoma"/>
            <family val="2"/>
          </rPr>
          <t>Herbst G.</t>
        </r>
      </text>
    </comment>
    <comment ref="D25" authorId="0" shapeId="0" xr:uid="{00000000-0006-0000-0B00-000017000000}">
      <text>
        <r>
          <rPr>
            <b/>
            <sz val="8"/>
            <color indexed="81"/>
            <rFont val="Tahoma"/>
            <family val="2"/>
          </rPr>
          <t xml:space="preserve">Purgstall
Ardagger
</t>
        </r>
      </text>
    </comment>
    <comment ref="D26" authorId="0" shapeId="0" xr:uid="{00000000-0006-0000-0B00-000018000000}">
      <text>
        <r>
          <rPr>
            <b/>
            <sz val="8"/>
            <color indexed="81"/>
            <rFont val="Tahoma"/>
            <family val="2"/>
          </rPr>
          <t>Streckenführung
Ardagger</t>
        </r>
      </text>
    </comment>
    <comment ref="D27" authorId="0" shapeId="0" xr:uid="{00000000-0006-0000-0B00-000019000000}">
      <text>
        <r>
          <rPr>
            <b/>
            <sz val="8"/>
            <color indexed="81"/>
            <rFont val="Tahoma"/>
            <family val="2"/>
          </rPr>
          <t>Streckenführung</t>
        </r>
      </text>
    </comment>
    <comment ref="D28" authorId="0" shapeId="0" xr:uid="{00000000-0006-0000-0B00-00001A000000}">
      <text>
        <r>
          <rPr>
            <b/>
            <sz val="8"/>
            <color indexed="81"/>
            <rFont val="Tahoma"/>
            <family val="2"/>
          </rPr>
          <t>Streckenführung</t>
        </r>
      </text>
    </comment>
    <comment ref="D30" authorId="0" shapeId="0" xr:uid="{00000000-0006-0000-0B00-00001B000000}">
      <text>
        <r>
          <rPr>
            <b/>
            <sz val="8"/>
            <color indexed="81"/>
            <rFont val="Tahoma"/>
            <family val="2"/>
          </rPr>
          <t>Berger Wolfgang
Streckenführung
Purgstall</t>
        </r>
      </text>
    </comment>
    <comment ref="C31" authorId="0" shapeId="0" xr:uid="{00000000-0006-0000-0B00-00001C000000}">
      <text>
        <r>
          <rPr>
            <b/>
            <sz val="8"/>
            <color indexed="81"/>
            <rFont val="Tahoma"/>
            <family val="2"/>
          </rPr>
          <t>Wettk. (2)</t>
        </r>
      </text>
    </comment>
    <comment ref="D31" authorId="0" shapeId="0" xr:uid="{00000000-0006-0000-0B00-00001D000000}">
      <text>
        <r>
          <rPr>
            <b/>
            <sz val="8"/>
            <color indexed="81"/>
            <rFont val="Tahoma"/>
            <family val="2"/>
          </rPr>
          <t>Ardagger</t>
        </r>
      </text>
    </comment>
    <comment ref="C32" authorId="0" shapeId="0" xr:uid="{00000000-0006-0000-0B00-00001E000000}">
      <text>
        <r>
          <rPr>
            <b/>
            <sz val="8"/>
            <color indexed="81"/>
            <rFont val="Tahoma"/>
            <family val="2"/>
          </rPr>
          <t>Wettk.(1)</t>
        </r>
      </text>
    </comment>
    <comment ref="C33" authorId="0" shapeId="0" xr:uid="{00000000-0006-0000-0B00-00001F000000}">
      <text>
        <r>
          <rPr>
            <b/>
            <sz val="8"/>
            <color indexed="81"/>
            <rFont val="Tahoma"/>
            <family val="2"/>
          </rPr>
          <t>Wettk.(2)</t>
        </r>
      </text>
    </comment>
    <comment ref="C34" authorId="0" shapeId="0" xr:uid="{00000000-0006-0000-0B00-000020000000}">
      <text>
        <r>
          <rPr>
            <b/>
            <sz val="8"/>
            <color indexed="81"/>
            <rFont val="Tahoma"/>
            <family val="2"/>
          </rPr>
          <t>Wettk.(2)</t>
        </r>
      </text>
    </comment>
    <comment ref="D34" authorId="0" shapeId="0" xr:uid="{00000000-0006-0000-0B00-000021000000}">
      <text>
        <r>
          <rPr>
            <b/>
            <sz val="8"/>
            <color indexed="81"/>
            <rFont val="Tahoma"/>
            <family val="2"/>
          </rPr>
          <t>Ardagger</t>
        </r>
      </text>
    </comment>
    <comment ref="C37" authorId="0" shapeId="0" xr:uid="{00000000-0006-0000-0B00-000022000000}">
      <text>
        <r>
          <rPr>
            <b/>
            <sz val="8"/>
            <color indexed="81"/>
            <rFont val="Tahoma"/>
            <family val="2"/>
          </rPr>
          <t>Wettkampf (2)</t>
        </r>
      </text>
    </comment>
    <comment ref="D38" authorId="0" shapeId="0" xr:uid="{00000000-0006-0000-0B00-000023000000}">
      <text>
        <r>
          <rPr>
            <b/>
            <sz val="8"/>
            <color indexed="81"/>
            <rFont val="Tahoma"/>
            <family val="2"/>
          </rPr>
          <t>Ardagger</t>
        </r>
      </text>
    </comment>
    <comment ref="D39" authorId="0" shapeId="0" xr:uid="{00000000-0006-0000-0B00-000024000000}">
      <text>
        <r>
          <rPr>
            <b/>
            <sz val="8"/>
            <color indexed="81"/>
            <rFont val="Tahoma"/>
            <family val="2"/>
          </rPr>
          <t>Ardagger</t>
        </r>
      </text>
    </comment>
    <comment ref="C40" authorId="0" shapeId="0" xr:uid="{00000000-0006-0000-0B00-000025000000}">
      <text>
        <r>
          <rPr>
            <b/>
            <sz val="8"/>
            <color indexed="81"/>
            <rFont val="Tahoma"/>
            <family val="2"/>
          </rPr>
          <t xml:space="preserve">Wettkampf (1)
</t>
        </r>
      </text>
    </comment>
    <comment ref="D40" authorId="0" shapeId="0" xr:uid="{00000000-0006-0000-0B00-000026000000}">
      <text>
        <r>
          <rPr>
            <b/>
            <sz val="8"/>
            <color indexed="81"/>
            <rFont val="Tahoma"/>
            <family val="2"/>
          </rPr>
          <t>Wien (best.Durchtr.)</t>
        </r>
      </text>
    </comment>
    <comment ref="D41" authorId="0" shapeId="0" xr:uid="{00000000-0006-0000-0B00-000027000000}">
      <text>
        <r>
          <rPr>
            <b/>
            <sz val="8"/>
            <color indexed="81"/>
            <rFont val="Tahoma"/>
            <family val="2"/>
          </rPr>
          <t>Purgstall</t>
        </r>
      </text>
    </comment>
    <comment ref="D46" authorId="0" shapeId="0" xr:uid="{00000000-0006-0000-0B00-000028000000}">
      <text>
        <r>
          <rPr>
            <b/>
            <sz val="8"/>
            <color indexed="81"/>
            <rFont val="Tahoma"/>
            <family val="2"/>
          </rPr>
          <t>Ardagger</t>
        </r>
      </text>
    </comment>
    <comment ref="C48" authorId="0" shapeId="0" xr:uid="{00000000-0006-0000-0B00-000029000000}">
      <text>
        <r>
          <rPr>
            <b/>
            <sz val="8"/>
            <color indexed="81"/>
            <rFont val="Tahoma"/>
            <family val="2"/>
          </rPr>
          <t>Winkler J.</t>
        </r>
      </text>
    </comment>
    <comment ref="C51" authorId="0" shapeId="0" xr:uid="{00000000-0006-0000-0B00-00002A000000}">
      <text>
        <r>
          <rPr>
            <b/>
            <sz val="8"/>
            <color indexed="81"/>
            <rFont val="Tahoma"/>
            <family val="2"/>
          </rPr>
          <t>Wettk. (1)</t>
        </r>
      </text>
    </comment>
    <comment ref="D51" authorId="0" shapeId="0" xr:uid="{00000000-0006-0000-0B00-00002B000000}">
      <text>
        <r>
          <rPr>
            <b/>
            <sz val="8"/>
            <color indexed="81"/>
            <rFont val="Tahoma"/>
            <family val="2"/>
          </rPr>
          <t>St.Florian
Ardagger</t>
        </r>
      </text>
    </comment>
    <comment ref="D52" authorId="0" shapeId="0" xr:uid="{00000000-0006-0000-0B00-00002C000000}">
      <text>
        <r>
          <rPr>
            <b/>
            <sz val="8"/>
            <color indexed="81"/>
            <rFont val="Tahoma"/>
            <family val="2"/>
          </rPr>
          <t>Purgstall
Ardagger</t>
        </r>
      </text>
    </comment>
    <comment ref="D53" authorId="0" shapeId="0" xr:uid="{00000000-0006-0000-0B00-00002D000000}">
      <text>
        <r>
          <rPr>
            <b/>
            <sz val="8"/>
            <color indexed="81"/>
            <rFont val="Tahoma"/>
            <family val="2"/>
          </rPr>
          <t>Gallenbacher</t>
        </r>
      </text>
    </comment>
    <comment ref="C55" authorId="0" shapeId="0" xr:uid="{00000000-0006-0000-0B00-00002E000000}">
      <text>
        <r>
          <rPr>
            <b/>
            <sz val="8"/>
            <color indexed="81"/>
            <rFont val="Tahoma"/>
            <family val="2"/>
          </rPr>
          <t>Wettk.(1)</t>
        </r>
      </text>
    </comment>
    <comment ref="D56" authorId="0" shapeId="0" xr:uid="{00000000-0006-0000-0B00-00002F000000}">
      <text>
        <r>
          <rPr>
            <b/>
            <sz val="8"/>
            <color indexed="81"/>
            <rFont val="Tahoma"/>
            <family val="2"/>
          </rPr>
          <t>Ardagger</t>
        </r>
      </text>
    </comment>
    <comment ref="D61" authorId="0" shapeId="0" xr:uid="{00000000-0006-0000-0B00-000030000000}">
      <text>
        <r>
          <rPr>
            <b/>
            <sz val="8"/>
            <color indexed="81"/>
            <rFont val="Tahoma"/>
            <family val="2"/>
          </rPr>
          <t>Ardagger</t>
        </r>
      </text>
    </comment>
    <comment ref="D62" authorId="0" shapeId="0" xr:uid="{00000000-0006-0000-0B00-000031000000}">
      <text>
        <r>
          <rPr>
            <b/>
            <sz val="8"/>
            <color indexed="81"/>
            <rFont val="Tahoma"/>
            <family val="2"/>
          </rPr>
          <t>Ardagger</t>
        </r>
      </text>
    </comment>
    <comment ref="D64" authorId="0" shapeId="0" xr:uid="{00000000-0006-0000-0B00-000032000000}">
      <text>
        <r>
          <rPr>
            <b/>
            <sz val="8"/>
            <color indexed="81"/>
            <rFont val="Tahoma"/>
            <family val="2"/>
          </rPr>
          <t>Turin</t>
        </r>
      </text>
    </comment>
    <comment ref="D69" authorId="0" shapeId="0" xr:uid="{00000000-0006-0000-0B00-000033000000}">
      <text>
        <r>
          <rPr>
            <b/>
            <sz val="8"/>
            <color indexed="81"/>
            <rFont val="Tahoma"/>
            <family val="2"/>
          </rPr>
          <t>Purgstall
Ardagger</t>
        </r>
      </text>
    </comment>
    <comment ref="D70" authorId="0" shapeId="0" xr:uid="{00000000-0006-0000-0B00-000034000000}">
      <text>
        <r>
          <rPr>
            <b/>
            <sz val="8"/>
            <color indexed="81"/>
            <rFont val="Tahoma"/>
            <family val="2"/>
          </rPr>
          <t>Ardagger</t>
        </r>
      </text>
    </comment>
    <comment ref="D76" authorId="0" shapeId="0" xr:uid="{00000000-0006-0000-0B00-000035000000}">
      <text>
        <r>
          <rPr>
            <b/>
            <sz val="8"/>
            <color indexed="81"/>
            <rFont val="Tahoma"/>
            <family val="2"/>
          </rPr>
          <t>Lambach</t>
        </r>
      </text>
    </comment>
    <comment ref="D82" authorId="0" shapeId="0" xr:uid="{00000000-0006-0000-0B00-000036000000}">
      <text>
        <r>
          <rPr>
            <b/>
            <sz val="8"/>
            <color indexed="81"/>
            <rFont val="Tahoma"/>
            <family val="2"/>
          </rPr>
          <t>Ardagger</t>
        </r>
      </text>
    </comment>
    <comment ref="D115" authorId="0" shapeId="0" xr:uid="{00000000-0006-0000-0B00-000037000000}">
      <text>
        <r>
          <rPr>
            <b/>
            <sz val="8"/>
            <color indexed="81"/>
            <rFont val="Tahoma"/>
            <family val="2"/>
          </rPr>
          <t>Ardagger</t>
        </r>
      </text>
    </comment>
    <comment ref="D118" authorId="0" shapeId="0" xr:uid="{00000000-0006-0000-0B00-000038000000}">
      <text>
        <r>
          <rPr>
            <b/>
            <sz val="8"/>
            <color indexed="81"/>
            <rFont val="Tahoma"/>
            <family val="2"/>
          </rPr>
          <t>St.Pölten</t>
        </r>
      </text>
    </comment>
    <comment ref="D129" authorId="0" shapeId="0" xr:uid="{00000000-0006-0000-0B00-000039000000}">
      <text>
        <r>
          <rPr>
            <b/>
            <sz val="8"/>
            <color indexed="81"/>
            <rFont val="Tahoma"/>
            <family val="2"/>
          </rPr>
          <t>Ardagger</t>
        </r>
      </text>
    </comment>
    <comment ref="D131" authorId="0" shapeId="0" xr:uid="{00000000-0006-0000-0B00-00003A000000}">
      <text>
        <r>
          <rPr>
            <b/>
            <sz val="8"/>
            <color indexed="81"/>
            <rFont val="Tahoma"/>
            <family val="2"/>
          </rPr>
          <t>Ardagger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Christian</author>
    <author>El175</author>
  </authors>
  <commentList>
    <comment ref="C7" authorId="0" shapeId="0" xr:uid="{00000000-0006-0000-0C00-000001000000}">
      <text>
        <r>
          <rPr>
            <b/>
            <sz val="9"/>
            <color indexed="81"/>
            <rFont val="Tahoma"/>
            <family val="2"/>
          </rPr>
          <t xml:space="preserve">Wettk.+Streckenf.
Zehetgruber P
</t>
        </r>
      </text>
    </comment>
    <comment ref="D7" authorId="0" shapeId="0" xr:uid="{00000000-0006-0000-0C00-000002000000}">
      <text>
        <r>
          <rPr>
            <b/>
            <sz val="9"/>
            <color indexed="81"/>
            <rFont val="Tahoma"/>
            <family val="2"/>
          </rPr>
          <t>Grein
Ardagger</t>
        </r>
      </text>
    </comment>
    <comment ref="C8" authorId="0" shapeId="0" xr:uid="{00000000-0006-0000-0C00-000003000000}">
      <text>
        <r>
          <rPr>
            <b/>
            <sz val="9"/>
            <color indexed="81"/>
            <rFont val="Tahoma"/>
            <family val="2"/>
          </rPr>
          <t>Etlinger KH
Wettk.(1)</t>
        </r>
      </text>
    </comment>
    <comment ref="C9" authorId="0" shapeId="0" xr:uid="{00000000-0006-0000-0C00-000004000000}">
      <text>
        <r>
          <rPr>
            <b/>
            <sz val="9"/>
            <color indexed="81"/>
            <rFont val="Tahoma"/>
            <family val="2"/>
          </rPr>
          <t xml:space="preserve">Eglseer R.
Wettk.(1)
</t>
        </r>
      </text>
    </comment>
    <comment ref="D10" authorId="0" shapeId="0" xr:uid="{00000000-0006-0000-0C00-000005000000}">
      <text>
        <r>
          <rPr>
            <b/>
            <sz val="9"/>
            <color indexed="81"/>
            <rFont val="Tahoma"/>
            <family val="2"/>
          </rPr>
          <t>Streckenführung
Ardagger</t>
        </r>
      </text>
    </comment>
    <comment ref="D11" authorId="1" shapeId="0" xr:uid="{00000000-0006-0000-0C00-000006000000}">
      <text>
        <r>
          <rPr>
            <b/>
            <sz val="8"/>
            <color indexed="81"/>
            <rFont val="Tahoma"/>
            <family val="2"/>
          </rPr>
          <t>Streckenführung
Ardagger</t>
        </r>
      </text>
    </comment>
    <comment ref="C12" authorId="0" shapeId="0" xr:uid="{00000000-0006-0000-0C00-000007000000}">
      <text>
        <r>
          <rPr>
            <b/>
            <sz val="9"/>
            <color indexed="81"/>
            <rFont val="Tahoma"/>
            <family val="2"/>
          </rPr>
          <t>Wolfram C.</t>
        </r>
      </text>
    </comment>
    <comment ref="D12" authorId="0" shapeId="0" xr:uid="{00000000-0006-0000-0C00-000008000000}">
      <text>
        <r>
          <rPr>
            <b/>
            <sz val="9"/>
            <color indexed="81"/>
            <rFont val="Tahoma"/>
            <family val="2"/>
          </rPr>
          <t>Weis Ch.
Streckenführung</t>
        </r>
      </text>
    </comment>
    <comment ref="D13" authorId="0" shapeId="0" xr:uid="{00000000-0006-0000-0C00-000009000000}">
      <text>
        <r>
          <rPr>
            <b/>
            <sz val="9"/>
            <color indexed="81"/>
            <rFont val="Tahoma"/>
            <family val="2"/>
          </rPr>
          <t>Streckenführung
Ardagger</t>
        </r>
      </text>
    </comment>
    <comment ref="D14" authorId="0" shapeId="0" xr:uid="{00000000-0006-0000-0C00-00000A000000}">
      <text>
        <r>
          <rPr>
            <b/>
            <sz val="9"/>
            <color indexed="81"/>
            <rFont val="Tahoma"/>
            <family val="2"/>
          </rPr>
          <t>Wurz J.
Streckenführung</t>
        </r>
      </text>
    </comment>
    <comment ref="D15" authorId="0" shapeId="0" xr:uid="{00000000-0006-0000-0C00-00000B000000}">
      <text>
        <r>
          <rPr>
            <b/>
            <sz val="9"/>
            <color indexed="81"/>
            <rFont val="Tahoma"/>
            <family val="2"/>
          </rPr>
          <t>Purgstall
Ardagger</t>
        </r>
      </text>
    </comment>
    <comment ref="D16" authorId="0" shapeId="0" xr:uid="{00000000-0006-0000-0C00-00000C000000}">
      <text>
        <r>
          <rPr>
            <sz val="9"/>
            <color indexed="81"/>
            <rFont val="Tahoma"/>
            <family val="2"/>
          </rPr>
          <t xml:space="preserve">Pilz M.
Streckenführung
</t>
        </r>
      </text>
    </comment>
    <comment ref="C17" authorId="0" shapeId="0" xr:uid="{00000000-0006-0000-0C00-00000D000000}">
      <text>
        <r>
          <rPr>
            <b/>
            <sz val="9"/>
            <color indexed="81"/>
            <rFont val="Tahoma"/>
            <family val="2"/>
          </rPr>
          <t>Wettk.(1)</t>
        </r>
      </text>
    </comment>
    <comment ref="D18" authorId="0" shapeId="0" xr:uid="{00000000-0006-0000-0C00-00000E000000}">
      <text>
        <r>
          <rPr>
            <b/>
            <sz val="9"/>
            <color indexed="81"/>
            <rFont val="Tahoma"/>
            <family val="2"/>
          </rPr>
          <t>Purgstall
Streckenführung</t>
        </r>
      </text>
    </comment>
    <comment ref="C19" authorId="0" shapeId="0" xr:uid="{00000000-0006-0000-0C00-00000F000000}">
      <text>
        <r>
          <rPr>
            <b/>
            <sz val="9"/>
            <color indexed="81"/>
            <rFont val="Tahoma"/>
            <family val="2"/>
          </rPr>
          <t>Sonnleitern M.
Wettk.</t>
        </r>
      </text>
    </comment>
    <comment ref="D19" authorId="0" shapeId="0" xr:uid="{00000000-0006-0000-0C00-000010000000}">
      <text>
        <r>
          <rPr>
            <b/>
            <sz val="9"/>
            <color indexed="81"/>
            <rFont val="Tahoma"/>
            <family val="2"/>
          </rPr>
          <t>Melk</t>
        </r>
      </text>
    </comment>
    <comment ref="D21" authorId="0" shapeId="0" xr:uid="{00000000-0006-0000-0C00-000011000000}">
      <text>
        <r>
          <rPr>
            <b/>
            <sz val="9"/>
            <color indexed="81"/>
            <rFont val="Tahoma"/>
            <family val="2"/>
          </rPr>
          <t>Pisa
Ardagger</t>
        </r>
      </text>
    </comment>
    <comment ref="D22" authorId="0" shapeId="0" xr:uid="{00000000-0006-0000-0C00-000012000000}">
      <text>
        <r>
          <rPr>
            <b/>
            <sz val="9"/>
            <color indexed="81"/>
            <rFont val="Tahoma"/>
            <family val="2"/>
          </rPr>
          <t>Streckenführung
Ardagger</t>
        </r>
      </text>
    </comment>
    <comment ref="D23" authorId="0" shapeId="0" xr:uid="{00000000-0006-0000-0C00-000013000000}">
      <text>
        <r>
          <rPr>
            <b/>
            <sz val="9"/>
            <color indexed="81"/>
            <rFont val="Tahoma"/>
            <family val="2"/>
          </rPr>
          <t>St.Florian</t>
        </r>
      </text>
    </comment>
    <comment ref="C24" authorId="0" shapeId="0" xr:uid="{00000000-0006-0000-0C00-000014000000}">
      <text>
        <r>
          <rPr>
            <b/>
            <sz val="9"/>
            <color indexed="81"/>
            <rFont val="Tahoma"/>
            <family val="2"/>
          </rPr>
          <t>Wettk.(1)</t>
        </r>
      </text>
    </comment>
    <comment ref="D26" authorId="0" shapeId="0" xr:uid="{00000000-0006-0000-0C00-000015000000}">
      <text>
        <r>
          <rPr>
            <b/>
            <sz val="9"/>
            <color indexed="81"/>
            <rFont val="Tahoma"/>
            <family val="2"/>
          </rPr>
          <t>Ardagger</t>
        </r>
      </text>
    </comment>
    <comment ref="D27" authorId="0" shapeId="0" xr:uid="{00000000-0006-0000-0C00-000016000000}">
      <text>
        <r>
          <rPr>
            <b/>
            <sz val="9"/>
            <color indexed="81"/>
            <rFont val="Tahoma"/>
            <family val="2"/>
          </rPr>
          <t>Streckenführung</t>
        </r>
      </text>
    </comment>
    <comment ref="C28" authorId="0" shapeId="0" xr:uid="{00000000-0006-0000-0C00-000017000000}">
      <text>
        <r>
          <rPr>
            <b/>
            <sz val="9"/>
            <color indexed="81"/>
            <rFont val="Tahoma"/>
            <family val="2"/>
          </rPr>
          <t>Stibl H.</t>
        </r>
      </text>
    </comment>
    <comment ref="C30" authorId="0" shapeId="0" xr:uid="{00000000-0006-0000-0C00-000018000000}">
      <text>
        <r>
          <rPr>
            <b/>
            <sz val="9"/>
            <color indexed="81"/>
            <rFont val="Tahoma"/>
            <family val="2"/>
          </rPr>
          <t>Wettk.(2)</t>
        </r>
      </text>
    </comment>
    <comment ref="D30" authorId="0" shapeId="0" xr:uid="{00000000-0006-0000-0C00-000019000000}">
      <text>
        <r>
          <rPr>
            <b/>
            <sz val="9"/>
            <color indexed="81"/>
            <rFont val="Tahoma"/>
            <family val="2"/>
          </rPr>
          <t>Ardagger</t>
        </r>
      </text>
    </comment>
    <comment ref="C31" authorId="0" shapeId="0" xr:uid="{00000000-0006-0000-0C00-00001A000000}">
      <text>
        <r>
          <rPr>
            <b/>
            <sz val="9"/>
            <color indexed="81"/>
            <rFont val="Tahoma"/>
            <family val="2"/>
          </rPr>
          <t>Wettk.</t>
        </r>
      </text>
    </comment>
    <comment ref="D31" authorId="0" shapeId="0" xr:uid="{00000000-0006-0000-0C00-00001B000000}">
      <text>
        <r>
          <rPr>
            <b/>
            <sz val="9"/>
            <color indexed="81"/>
            <rFont val="Tahoma"/>
            <family val="2"/>
          </rPr>
          <t>Ardagger</t>
        </r>
      </text>
    </comment>
    <comment ref="D32" authorId="1" shapeId="0" xr:uid="{00000000-0006-0000-0C00-00001C000000}">
      <text>
        <r>
          <rPr>
            <b/>
            <sz val="8"/>
            <color indexed="81"/>
            <rFont val="Tahoma"/>
            <family val="2"/>
          </rPr>
          <t>Streckenführung</t>
        </r>
      </text>
    </comment>
    <comment ref="C33" authorId="0" shapeId="0" xr:uid="{00000000-0006-0000-0C00-00001D000000}">
      <text>
        <r>
          <rPr>
            <b/>
            <sz val="9"/>
            <color indexed="81"/>
            <rFont val="Tahoma"/>
            <family val="2"/>
          </rPr>
          <t>Hürner E.
Weinstabl T.</t>
        </r>
      </text>
    </comment>
    <comment ref="C34" authorId="0" shapeId="0" xr:uid="{00000000-0006-0000-0C00-00001E000000}">
      <text>
        <r>
          <rPr>
            <b/>
            <sz val="9"/>
            <color indexed="81"/>
            <rFont val="Tahoma"/>
            <family val="2"/>
          </rPr>
          <t>Freudenthaler J.</t>
        </r>
      </text>
    </comment>
    <comment ref="D34" authorId="0" shapeId="0" xr:uid="{00000000-0006-0000-0C00-00001F000000}">
      <text>
        <r>
          <rPr>
            <b/>
            <sz val="9"/>
            <color indexed="81"/>
            <rFont val="Tahoma"/>
            <family val="2"/>
          </rPr>
          <t>Purgstall
Wels</t>
        </r>
      </text>
    </comment>
    <comment ref="C35" authorId="1" shapeId="0" xr:uid="{00000000-0006-0000-0C00-000020000000}">
      <text>
        <r>
          <rPr>
            <b/>
            <sz val="8"/>
            <color indexed="81"/>
            <rFont val="Tahoma"/>
            <family val="2"/>
          </rPr>
          <t>Wettk.+Streckef.</t>
        </r>
      </text>
    </comment>
    <comment ref="D35" authorId="0" shapeId="0" xr:uid="{00000000-0006-0000-0C00-000021000000}">
      <text>
        <r>
          <rPr>
            <b/>
            <sz val="9"/>
            <color indexed="81"/>
            <rFont val="Tahoma"/>
            <family val="2"/>
          </rPr>
          <t>Ardagger</t>
        </r>
      </text>
    </comment>
    <comment ref="D36" authorId="0" shapeId="0" xr:uid="{00000000-0006-0000-0C00-000022000000}">
      <text>
        <r>
          <rPr>
            <b/>
            <sz val="9"/>
            <color indexed="81"/>
            <rFont val="Tahoma"/>
            <family val="2"/>
          </rPr>
          <t>Ardagger</t>
        </r>
      </text>
    </comment>
    <comment ref="D37" authorId="0" shapeId="0" xr:uid="{00000000-0006-0000-0C00-000023000000}">
      <text>
        <r>
          <rPr>
            <b/>
            <sz val="9"/>
            <color indexed="81"/>
            <rFont val="Tahoma"/>
            <family val="2"/>
          </rPr>
          <t>Streckenführung</t>
        </r>
      </text>
    </comment>
    <comment ref="D38" authorId="0" shapeId="0" xr:uid="{00000000-0006-0000-0C00-000024000000}">
      <text>
        <r>
          <rPr>
            <b/>
            <sz val="9"/>
            <color indexed="81"/>
            <rFont val="Tahoma"/>
            <family val="2"/>
          </rPr>
          <t xml:space="preserve">Purgstall
</t>
        </r>
      </text>
    </comment>
    <comment ref="C39" authorId="0" shapeId="0" xr:uid="{00000000-0006-0000-0C00-000025000000}">
      <text>
        <r>
          <rPr>
            <b/>
            <sz val="9"/>
            <color indexed="81"/>
            <rFont val="Tahoma"/>
            <family val="2"/>
          </rPr>
          <t xml:space="preserve">Wettk.(2),Strecke
</t>
        </r>
      </text>
    </comment>
    <comment ref="C41" authorId="0" shapeId="0" xr:uid="{00000000-0006-0000-0C00-000026000000}">
      <text>
        <r>
          <rPr>
            <b/>
            <sz val="9"/>
            <color indexed="81"/>
            <rFont val="Tahoma"/>
            <family val="2"/>
          </rPr>
          <t>Kaßberger A.
Hochstrasser A.
Pkt. F. Wettk.</t>
        </r>
      </text>
    </comment>
    <comment ref="D42" authorId="0" shapeId="0" xr:uid="{00000000-0006-0000-0C00-000027000000}">
      <text>
        <r>
          <rPr>
            <b/>
            <sz val="9"/>
            <color indexed="81"/>
            <rFont val="Tahoma"/>
            <family val="2"/>
          </rPr>
          <t>Ardagger</t>
        </r>
      </text>
    </comment>
    <comment ref="D43" authorId="0" shapeId="0" xr:uid="{00000000-0006-0000-0C00-000028000000}">
      <text>
        <r>
          <rPr>
            <b/>
            <sz val="9"/>
            <color indexed="81"/>
            <rFont val="Tahoma"/>
            <family val="2"/>
          </rPr>
          <t>Wettk.</t>
        </r>
      </text>
    </comment>
    <comment ref="C47" authorId="0" shapeId="0" xr:uid="{00000000-0006-0000-0C00-000029000000}">
      <text>
        <r>
          <rPr>
            <b/>
            <sz val="9"/>
            <color indexed="81"/>
            <rFont val="Tahoma"/>
            <family val="2"/>
          </rPr>
          <t>Wettk.(2)</t>
        </r>
      </text>
    </comment>
    <comment ref="D47" authorId="0" shapeId="0" xr:uid="{00000000-0006-0000-0C00-00002A000000}">
      <text>
        <r>
          <rPr>
            <b/>
            <sz val="9"/>
            <color indexed="81"/>
            <rFont val="Tahoma"/>
            <family val="2"/>
          </rPr>
          <t>Gresten</t>
        </r>
      </text>
    </comment>
    <comment ref="D48" authorId="0" shapeId="0" xr:uid="{00000000-0006-0000-0C00-00002B000000}">
      <text>
        <r>
          <rPr>
            <b/>
            <sz val="9"/>
            <color indexed="81"/>
            <rFont val="Tahoma"/>
            <family val="2"/>
          </rPr>
          <t>Ardagger</t>
        </r>
      </text>
    </comment>
    <comment ref="C49" authorId="0" shapeId="0" xr:uid="{00000000-0006-0000-0C00-00002C000000}">
      <text>
        <r>
          <rPr>
            <b/>
            <sz val="9"/>
            <color indexed="81"/>
            <rFont val="Tahoma"/>
            <family val="2"/>
          </rPr>
          <t>Wettk. (2x)</t>
        </r>
      </text>
    </comment>
    <comment ref="D49" authorId="0" shapeId="0" xr:uid="{00000000-0006-0000-0C00-00002D000000}">
      <text>
        <r>
          <rPr>
            <b/>
            <sz val="9"/>
            <color indexed="81"/>
            <rFont val="Tahoma"/>
            <family val="2"/>
          </rPr>
          <t>Ardagger</t>
        </r>
      </text>
    </comment>
    <comment ref="D50" authorId="0" shapeId="0" xr:uid="{00000000-0006-0000-0C00-00002E000000}">
      <text>
        <r>
          <rPr>
            <b/>
            <sz val="9"/>
            <color indexed="81"/>
            <rFont val="Tahoma"/>
            <family val="2"/>
          </rPr>
          <t>Purgstall
Wels</t>
        </r>
      </text>
    </comment>
    <comment ref="D57" authorId="0" shapeId="0" xr:uid="{00000000-0006-0000-0C00-00002F000000}">
      <text>
        <r>
          <rPr>
            <b/>
            <sz val="9"/>
            <color indexed="81"/>
            <rFont val="Tahoma"/>
            <family val="2"/>
          </rPr>
          <t>Ardagger</t>
        </r>
      </text>
    </comment>
    <comment ref="D58" authorId="0" shapeId="0" xr:uid="{00000000-0006-0000-0C00-000030000000}">
      <text>
        <r>
          <rPr>
            <b/>
            <sz val="9"/>
            <color indexed="81"/>
            <rFont val="Tahoma"/>
            <family val="2"/>
          </rPr>
          <t>Ardagger</t>
        </r>
      </text>
    </comment>
    <comment ref="C60" authorId="0" shapeId="0" xr:uid="{00000000-0006-0000-0C00-000031000000}">
      <text>
        <r>
          <rPr>
            <b/>
            <sz val="9"/>
            <color indexed="81"/>
            <rFont val="Tahoma"/>
            <family val="2"/>
          </rPr>
          <t>Wettk.</t>
        </r>
      </text>
    </comment>
    <comment ref="D60" authorId="0" shapeId="0" xr:uid="{00000000-0006-0000-0C00-000032000000}">
      <text>
        <r>
          <rPr>
            <b/>
            <sz val="9"/>
            <color indexed="81"/>
            <rFont val="Tahoma"/>
            <family val="2"/>
          </rPr>
          <t>Gresten
Ardagger</t>
        </r>
      </text>
    </comment>
    <comment ref="D61" authorId="0" shapeId="0" xr:uid="{00000000-0006-0000-0C00-000033000000}">
      <text>
        <r>
          <rPr>
            <b/>
            <sz val="9"/>
            <color indexed="81"/>
            <rFont val="Tahoma"/>
            <family val="2"/>
          </rPr>
          <t>Linz
Ardagger</t>
        </r>
      </text>
    </comment>
    <comment ref="D65" authorId="0" shapeId="0" xr:uid="{00000000-0006-0000-0C00-000034000000}">
      <text>
        <r>
          <rPr>
            <b/>
            <sz val="9"/>
            <color indexed="81"/>
            <rFont val="Tahoma"/>
            <family val="2"/>
          </rPr>
          <t>Ardagger</t>
        </r>
      </text>
    </comment>
    <comment ref="D67" authorId="0" shapeId="0" xr:uid="{00000000-0006-0000-0C00-000035000000}">
      <text>
        <r>
          <rPr>
            <b/>
            <sz val="9"/>
            <color indexed="81"/>
            <rFont val="Tahoma"/>
            <family val="2"/>
          </rPr>
          <t>Purgstall
Gresten</t>
        </r>
      </text>
    </comment>
    <comment ref="D74" authorId="0" shapeId="0" xr:uid="{00000000-0006-0000-0C00-000036000000}">
      <text>
        <r>
          <rPr>
            <b/>
            <sz val="9"/>
            <color indexed="81"/>
            <rFont val="Tahoma"/>
            <family val="2"/>
          </rPr>
          <t>Steyr
Ardagger</t>
        </r>
      </text>
    </comment>
    <comment ref="D75" authorId="1" shapeId="0" xr:uid="{00000000-0006-0000-0C00-000037000000}">
      <text>
        <r>
          <rPr>
            <b/>
            <sz val="8"/>
            <color indexed="81"/>
            <rFont val="Tahoma"/>
            <family val="2"/>
          </rPr>
          <t>Wels</t>
        </r>
      </text>
    </comment>
    <comment ref="D78" authorId="0" shapeId="0" xr:uid="{00000000-0006-0000-0C00-000038000000}">
      <text>
        <r>
          <rPr>
            <b/>
            <sz val="9"/>
            <color indexed="81"/>
            <rFont val="Tahoma"/>
            <family val="2"/>
          </rPr>
          <t>Ardagger</t>
        </r>
      </text>
    </comment>
    <comment ref="D87" authorId="0" shapeId="0" xr:uid="{00000000-0006-0000-0C00-000039000000}">
      <text>
        <r>
          <rPr>
            <b/>
            <sz val="9"/>
            <color indexed="81"/>
            <rFont val="Tahoma"/>
            <family val="2"/>
          </rPr>
          <t>Ardagger</t>
        </r>
      </text>
    </comment>
    <comment ref="D98" authorId="0" shapeId="0" xr:uid="{00000000-0006-0000-0C00-00003A000000}">
      <text>
        <r>
          <rPr>
            <b/>
            <sz val="9"/>
            <color indexed="81"/>
            <rFont val="Tahoma"/>
            <family val="2"/>
          </rPr>
          <t>Ardagger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Christian</author>
  </authors>
  <commentList>
    <comment ref="C6" authorId="0" shapeId="0" xr:uid="{00000000-0006-0000-0D00-000001000000}">
      <text>
        <r>
          <rPr>
            <b/>
            <sz val="9"/>
            <color indexed="81"/>
            <rFont val="Tahoma"/>
            <family val="2"/>
          </rPr>
          <t xml:space="preserve">4 Pkt.f.Wettk.
Grossteiner H.
Mille R.
Klaus P.
</t>
        </r>
      </text>
    </comment>
    <comment ref="D6" authorId="0" shapeId="0" xr:uid="{00000000-0006-0000-0D00-000002000000}">
      <text>
        <r>
          <rPr>
            <sz val="9"/>
            <color indexed="81"/>
            <rFont val="Tahoma"/>
            <family val="2"/>
          </rPr>
          <t>Maurerlechner J.
Maurerlechner M.
Mille Philiph
Prinz Gerhard
Mille Dominik</t>
        </r>
      </text>
    </comment>
    <comment ref="C7" authorId="0" shapeId="0" xr:uid="{00000000-0006-0000-0D00-000003000000}">
      <text>
        <r>
          <rPr>
            <sz val="9"/>
            <color indexed="81"/>
            <rFont val="Tahoma"/>
            <family val="2"/>
          </rPr>
          <t>5 Pkt.f.Wettk.
1 Pkt.f.Übellacker F.</t>
        </r>
      </text>
    </comment>
    <comment ref="D7" authorId="0" shapeId="0" xr:uid="{00000000-0006-0000-0D00-000004000000}">
      <text>
        <r>
          <rPr>
            <sz val="9"/>
            <color indexed="81"/>
            <rFont val="Tahoma"/>
            <family val="2"/>
          </rPr>
          <t>Plank A.
Brandstetter J.</t>
        </r>
      </text>
    </comment>
    <comment ref="C8" authorId="0" shapeId="0" xr:uid="{00000000-0006-0000-0D00-000005000000}">
      <text>
        <r>
          <rPr>
            <sz val="9"/>
            <color indexed="81"/>
            <rFont val="Tahoma"/>
            <family val="2"/>
          </rPr>
          <t xml:space="preserve">1 Pkt.f.Wettk.
Fehringer W.
</t>
        </r>
      </text>
    </comment>
    <comment ref="D8" authorId="0" shapeId="0" xr:uid="{00000000-0006-0000-0D00-000006000000}">
      <text>
        <r>
          <rPr>
            <sz val="9"/>
            <color indexed="81"/>
            <rFont val="Tahoma"/>
            <family val="2"/>
          </rPr>
          <t>Kugler H.
Prüller Johannes
Garschall Peter</t>
        </r>
      </text>
    </comment>
    <comment ref="C9" authorId="0" shapeId="0" xr:uid="{00000000-0006-0000-0D00-000007000000}">
      <text>
        <r>
          <rPr>
            <sz val="9"/>
            <color indexed="81"/>
            <rFont val="Tahoma"/>
            <family val="2"/>
          </rPr>
          <t>1 Pkt.f.Wettk.</t>
        </r>
      </text>
    </comment>
    <comment ref="D9" authorId="0" shapeId="0" xr:uid="{00000000-0006-0000-0D00-000008000000}">
      <text>
        <r>
          <rPr>
            <sz val="9"/>
            <color indexed="81"/>
            <rFont val="Tahoma"/>
            <family val="2"/>
          </rPr>
          <t>Wolfram Christoph
Streckenführung
Ardagger</t>
        </r>
      </text>
    </comment>
    <comment ref="C10" authorId="0" shapeId="0" xr:uid="{00000000-0006-0000-0D00-000009000000}">
      <text>
        <r>
          <rPr>
            <sz val="9"/>
            <color indexed="81"/>
            <rFont val="Tahoma"/>
            <family val="2"/>
          </rPr>
          <t>1 Pkt.f.Wettk.</t>
        </r>
      </text>
    </comment>
    <comment ref="D10" authorId="0" shapeId="0" xr:uid="{00000000-0006-0000-0D00-00000A000000}">
      <text>
        <r>
          <rPr>
            <sz val="9"/>
            <color indexed="81"/>
            <rFont val="Tahoma"/>
            <family val="2"/>
          </rPr>
          <t xml:space="preserve">Krems
Ardagger
</t>
        </r>
      </text>
    </comment>
    <comment ref="C11" authorId="0" shapeId="0" xr:uid="{00000000-0006-0000-0D00-00000B000000}">
      <text>
        <r>
          <rPr>
            <sz val="9"/>
            <color indexed="81"/>
            <rFont val="Tahoma"/>
            <family val="2"/>
          </rPr>
          <t>1 Pkt.f.Wettk.
1 Pkt.f.Hochholzer</t>
        </r>
      </text>
    </comment>
    <comment ref="D11" authorId="0" shapeId="0" xr:uid="{00000000-0006-0000-0D00-00000C000000}">
      <text>
        <r>
          <rPr>
            <sz val="9"/>
            <color indexed="81"/>
            <rFont val="Tahoma"/>
            <family val="2"/>
          </rPr>
          <t>Streckenführung
Ardagger</t>
        </r>
      </text>
    </comment>
    <comment ref="C12" authorId="0" shapeId="0" xr:uid="{00000000-0006-0000-0D00-00000D000000}">
      <text>
        <r>
          <rPr>
            <b/>
            <sz val="9"/>
            <color indexed="81"/>
            <rFont val="Tahoma"/>
            <family val="2"/>
          </rPr>
          <t>Pertl H.
2 Pkt.f.Wettk.</t>
        </r>
      </text>
    </comment>
    <comment ref="D12" authorId="0" shapeId="0" xr:uid="{00000000-0006-0000-0D00-00000E000000}">
      <text>
        <r>
          <rPr>
            <sz val="9"/>
            <color indexed="81"/>
            <rFont val="Tahoma"/>
            <family val="2"/>
          </rPr>
          <t>UnoCity</t>
        </r>
      </text>
    </comment>
    <comment ref="C13" authorId="0" shapeId="0" xr:uid="{00000000-0006-0000-0D00-00000F000000}">
      <text>
        <r>
          <rPr>
            <b/>
            <sz val="9"/>
            <color indexed="81"/>
            <rFont val="Tahoma"/>
            <family val="2"/>
          </rPr>
          <t xml:space="preserve">1 Pkt.f.Wettk.
Zehetgruber A.
</t>
        </r>
      </text>
    </comment>
    <comment ref="D14" authorId="0" shapeId="0" xr:uid="{00000000-0006-0000-0D00-000010000000}">
      <text>
        <r>
          <rPr>
            <sz val="9"/>
            <color indexed="81"/>
            <rFont val="Tahoma"/>
            <family val="2"/>
          </rPr>
          <t>Streckenführung, Gresten</t>
        </r>
      </text>
    </comment>
    <comment ref="C15" authorId="0" shapeId="0" xr:uid="{00000000-0006-0000-0D00-000011000000}">
      <text>
        <r>
          <rPr>
            <sz val="9"/>
            <color indexed="81"/>
            <rFont val="Tahoma"/>
            <family val="2"/>
          </rPr>
          <t>1 Pkt.f.Wettk.</t>
        </r>
      </text>
    </comment>
    <comment ref="C16" authorId="0" shapeId="0" xr:uid="{00000000-0006-0000-0D00-000012000000}">
      <text>
        <r>
          <rPr>
            <sz val="9"/>
            <color indexed="81"/>
            <rFont val="Tahoma"/>
            <family val="2"/>
          </rPr>
          <t>Wieser L.</t>
        </r>
      </text>
    </comment>
    <comment ref="D16" authorId="0" shapeId="0" xr:uid="{00000000-0006-0000-0D00-000013000000}">
      <text>
        <r>
          <rPr>
            <sz val="9"/>
            <color indexed="81"/>
            <rFont val="Tahoma"/>
            <family val="2"/>
          </rPr>
          <t>Amon J.
Teufel H.
Gresten, Streckenführung</t>
        </r>
      </text>
    </comment>
    <comment ref="C17" authorId="0" shapeId="0" xr:uid="{00000000-0006-0000-0D00-000014000000}">
      <text>
        <r>
          <rPr>
            <sz val="9"/>
            <color indexed="81"/>
            <rFont val="Tahoma"/>
            <family val="2"/>
          </rPr>
          <t>1 Pkt.f.Wettk.</t>
        </r>
      </text>
    </comment>
    <comment ref="D17" authorId="0" shapeId="0" xr:uid="{00000000-0006-0000-0D00-000015000000}">
      <text>
        <r>
          <rPr>
            <sz val="9"/>
            <color indexed="81"/>
            <rFont val="Tahoma"/>
            <family val="2"/>
          </rPr>
          <t xml:space="preserve">Gresten
Ardagger
</t>
        </r>
      </text>
    </comment>
    <comment ref="C18" authorId="0" shapeId="0" xr:uid="{00000000-0006-0000-0D00-000016000000}">
      <text>
        <r>
          <rPr>
            <b/>
            <sz val="9"/>
            <color indexed="81"/>
            <rFont val="Tahoma"/>
            <family val="2"/>
          </rPr>
          <t>Wettk.</t>
        </r>
      </text>
    </comment>
    <comment ref="D18" authorId="0" shapeId="0" xr:uid="{00000000-0006-0000-0D00-000017000000}">
      <text>
        <r>
          <rPr>
            <sz val="9"/>
            <color indexed="81"/>
            <rFont val="Tahoma"/>
            <family val="2"/>
          </rPr>
          <t>Gresten
Ardagger</t>
        </r>
      </text>
    </comment>
    <comment ref="C19" authorId="0" shapeId="0" xr:uid="{00000000-0006-0000-0D00-000018000000}">
      <text>
        <r>
          <rPr>
            <sz val="9"/>
            <color indexed="81"/>
            <rFont val="Tahoma"/>
            <family val="2"/>
          </rPr>
          <t>1 Pkt.f.Wettk.</t>
        </r>
      </text>
    </comment>
    <comment ref="D19" authorId="0" shapeId="0" xr:uid="{00000000-0006-0000-0D00-000019000000}">
      <text>
        <r>
          <rPr>
            <sz val="9"/>
            <color indexed="81"/>
            <rFont val="Tahoma"/>
            <family val="2"/>
          </rPr>
          <t>Ardagger</t>
        </r>
      </text>
    </comment>
    <comment ref="C20" authorId="0" shapeId="0" xr:uid="{00000000-0006-0000-0D00-00001A000000}">
      <text>
        <r>
          <rPr>
            <sz val="9"/>
            <color indexed="81"/>
            <rFont val="Tahoma"/>
            <family val="2"/>
          </rPr>
          <t>1 Pkt.f.Wettk.</t>
        </r>
      </text>
    </comment>
    <comment ref="D20" authorId="0" shapeId="0" xr:uid="{00000000-0006-0000-0D00-00001B000000}">
      <text>
        <r>
          <rPr>
            <sz val="9"/>
            <color indexed="81"/>
            <rFont val="Tahoma"/>
            <family val="2"/>
          </rPr>
          <t>Gresten
Ardagger</t>
        </r>
      </text>
    </comment>
    <comment ref="C21" authorId="0" shapeId="0" xr:uid="{00000000-0006-0000-0D00-00001C000000}">
      <text>
        <r>
          <rPr>
            <sz val="9"/>
            <color indexed="81"/>
            <rFont val="Tahoma"/>
            <family val="2"/>
          </rPr>
          <t>1 Pkt.f.Wettk.
Pkt.f.Wagner M.</t>
        </r>
      </text>
    </comment>
    <comment ref="D21" authorId="0" shapeId="0" xr:uid="{00000000-0006-0000-0D00-00001D000000}">
      <text>
        <r>
          <rPr>
            <sz val="9"/>
            <color indexed="81"/>
            <rFont val="Tahoma"/>
            <family val="2"/>
          </rPr>
          <t xml:space="preserve">Wagner G
Ardagger
</t>
        </r>
      </text>
    </comment>
    <comment ref="C22" authorId="0" shapeId="0" xr:uid="{00000000-0006-0000-0D00-00001E000000}">
      <text>
        <r>
          <rPr>
            <sz val="9"/>
            <color indexed="81"/>
            <rFont val="Tahoma"/>
            <family val="2"/>
          </rPr>
          <t>1 Pkt.f.Wettk.</t>
        </r>
      </text>
    </comment>
    <comment ref="D22" authorId="0" shapeId="0" xr:uid="{00000000-0006-0000-0D00-00001F000000}">
      <text>
        <r>
          <rPr>
            <sz val="9"/>
            <color indexed="81"/>
            <rFont val="Tahoma"/>
            <family val="2"/>
          </rPr>
          <t>UnoCity</t>
        </r>
      </text>
    </comment>
    <comment ref="D23" authorId="0" shapeId="0" xr:uid="{00000000-0006-0000-0D00-000020000000}">
      <text>
        <r>
          <rPr>
            <b/>
            <sz val="9"/>
            <color indexed="81"/>
            <rFont val="Tahoma"/>
            <family val="2"/>
          </rPr>
          <t>Purgstall, Gresten</t>
        </r>
      </text>
    </comment>
    <comment ref="C24" authorId="0" shapeId="0" xr:uid="{00000000-0006-0000-0D00-000021000000}">
      <text>
        <r>
          <rPr>
            <sz val="9"/>
            <color indexed="81"/>
            <rFont val="Tahoma"/>
            <family val="2"/>
          </rPr>
          <t>1 Pkt.f.Wettk.</t>
        </r>
      </text>
    </comment>
    <comment ref="D24" authorId="0" shapeId="0" xr:uid="{00000000-0006-0000-0D00-000022000000}">
      <text>
        <r>
          <rPr>
            <sz val="9"/>
            <color indexed="81"/>
            <rFont val="Tahoma"/>
            <family val="2"/>
          </rPr>
          <t>St.Florian</t>
        </r>
      </text>
    </comment>
    <comment ref="D25" authorId="0" shapeId="0" xr:uid="{00000000-0006-0000-0D00-000023000000}">
      <text>
        <r>
          <rPr>
            <sz val="9"/>
            <color indexed="81"/>
            <rFont val="Tahoma"/>
            <family val="2"/>
          </rPr>
          <t xml:space="preserve">Streckenführung
</t>
        </r>
      </text>
    </comment>
    <comment ref="C26" authorId="0" shapeId="0" xr:uid="{00000000-0006-0000-0D00-000024000000}">
      <text>
        <r>
          <rPr>
            <sz val="9"/>
            <color indexed="81"/>
            <rFont val="Tahoma"/>
            <family val="2"/>
          </rPr>
          <t>1 Pkt.f.Wettk.</t>
        </r>
      </text>
    </comment>
    <comment ref="D27" authorId="0" shapeId="0" xr:uid="{00000000-0006-0000-0D00-000025000000}">
      <text>
        <r>
          <rPr>
            <sz val="9"/>
            <color indexed="81"/>
            <rFont val="Tahoma"/>
            <family val="2"/>
          </rPr>
          <t>Amstetten, Gresten</t>
        </r>
      </text>
    </comment>
    <comment ref="C28" authorId="0" shapeId="0" xr:uid="{00000000-0006-0000-0D00-000026000000}">
      <text>
        <r>
          <rPr>
            <sz val="9"/>
            <color indexed="81"/>
            <rFont val="Tahoma"/>
            <family val="2"/>
          </rPr>
          <t>1 Pkt.f.Wettk.</t>
        </r>
      </text>
    </comment>
    <comment ref="D28" authorId="0" shapeId="0" xr:uid="{00000000-0006-0000-0D00-000027000000}">
      <text>
        <r>
          <rPr>
            <sz val="9"/>
            <color indexed="81"/>
            <rFont val="Tahoma"/>
            <family val="2"/>
          </rPr>
          <t>Ardagger</t>
        </r>
      </text>
    </comment>
    <comment ref="D29" authorId="0" shapeId="0" xr:uid="{00000000-0006-0000-0D00-000028000000}">
      <text>
        <r>
          <rPr>
            <sz val="9"/>
            <color indexed="81"/>
            <rFont val="Tahoma"/>
            <family val="2"/>
          </rPr>
          <t xml:space="preserve">Streckenführung
</t>
        </r>
      </text>
    </comment>
    <comment ref="C30" authorId="0" shapeId="0" xr:uid="{00000000-0006-0000-0D00-000029000000}">
      <text>
        <r>
          <rPr>
            <b/>
            <sz val="9"/>
            <color indexed="81"/>
            <rFont val="Tahoma"/>
            <family val="2"/>
          </rPr>
          <t>6 Pkt.f.Wettk.</t>
        </r>
      </text>
    </comment>
    <comment ref="D30" authorId="0" shapeId="0" xr:uid="{00000000-0006-0000-0D00-00002A000000}">
      <text>
        <r>
          <rPr>
            <sz val="9"/>
            <color indexed="81"/>
            <rFont val="Tahoma"/>
            <family val="2"/>
          </rPr>
          <t>Ardagger</t>
        </r>
      </text>
    </comment>
    <comment ref="D31" authorId="0" shapeId="0" xr:uid="{00000000-0006-0000-0D00-00002B000000}">
      <text>
        <r>
          <rPr>
            <sz val="9"/>
            <color indexed="81"/>
            <rFont val="Tahoma"/>
            <family val="2"/>
          </rPr>
          <t>Gresten
Streckenführung</t>
        </r>
      </text>
    </comment>
    <comment ref="D32" authorId="0" shapeId="0" xr:uid="{00000000-0006-0000-0D00-00002C000000}">
      <text>
        <r>
          <rPr>
            <sz val="9"/>
            <color indexed="81"/>
            <rFont val="Tahoma"/>
            <family val="2"/>
          </rPr>
          <t>Boxhofer G.
Streckenführung</t>
        </r>
      </text>
    </comment>
    <comment ref="C33" authorId="0" shapeId="0" xr:uid="{00000000-0006-0000-0D00-00002D000000}">
      <text>
        <r>
          <rPr>
            <sz val="9"/>
            <color indexed="81"/>
            <rFont val="Tahoma"/>
            <family val="2"/>
          </rPr>
          <t>1 Pkt.f.Wettk.</t>
        </r>
      </text>
    </comment>
    <comment ref="D33" authorId="0" shapeId="0" xr:uid="{00000000-0006-0000-0D00-00002E000000}">
      <text>
        <r>
          <rPr>
            <sz val="9"/>
            <color indexed="81"/>
            <rFont val="Tahoma"/>
            <family val="2"/>
          </rPr>
          <t>Ardagger</t>
        </r>
      </text>
    </comment>
    <comment ref="C34" authorId="0" shapeId="0" xr:uid="{00000000-0006-0000-0D00-00002F000000}">
      <text>
        <r>
          <rPr>
            <b/>
            <sz val="9"/>
            <color indexed="81"/>
            <rFont val="Tahoma"/>
            <family val="2"/>
          </rPr>
          <t>2 Pkt.f.Wettk.</t>
        </r>
      </text>
    </comment>
    <comment ref="D35" authorId="0" shapeId="0" xr:uid="{00000000-0006-0000-0D00-000030000000}">
      <text>
        <r>
          <rPr>
            <sz val="9"/>
            <color indexed="81"/>
            <rFont val="Tahoma"/>
            <family val="2"/>
          </rPr>
          <t>Gresten
Ardagger</t>
        </r>
      </text>
    </comment>
    <comment ref="C36" authorId="0" shapeId="0" xr:uid="{00000000-0006-0000-0D00-000031000000}">
      <text>
        <r>
          <rPr>
            <sz val="9"/>
            <color indexed="81"/>
            <rFont val="Tahoma"/>
            <family val="2"/>
          </rPr>
          <t>1 Pkt.f.Wettk.</t>
        </r>
      </text>
    </comment>
    <comment ref="D36" authorId="0" shapeId="0" xr:uid="{00000000-0006-0000-0D00-000032000000}">
      <text>
        <r>
          <rPr>
            <sz val="9"/>
            <color indexed="81"/>
            <rFont val="Tahoma"/>
            <family val="2"/>
          </rPr>
          <t>Neuhofen/Krems
Ardagger</t>
        </r>
      </text>
    </comment>
    <comment ref="C38" authorId="0" shapeId="0" xr:uid="{00000000-0006-0000-0D00-000033000000}">
      <text>
        <r>
          <rPr>
            <sz val="9"/>
            <color indexed="81"/>
            <rFont val="Tahoma"/>
            <family val="2"/>
          </rPr>
          <t>Dieminger H.
1 Pkt.f.Wettk.</t>
        </r>
      </text>
    </comment>
    <comment ref="D38" authorId="0" shapeId="0" xr:uid="{00000000-0006-0000-0D00-000034000000}">
      <text>
        <r>
          <rPr>
            <sz val="9"/>
            <color indexed="81"/>
            <rFont val="Tahoma"/>
            <family val="2"/>
          </rPr>
          <t>Gresten
Ardagger</t>
        </r>
      </text>
    </comment>
    <comment ref="C39" authorId="0" shapeId="0" xr:uid="{00000000-0006-0000-0D00-000035000000}">
      <text>
        <r>
          <rPr>
            <sz val="9"/>
            <color indexed="81"/>
            <rFont val="Tahoma"/>
            <family val="2"/>
          </rPr>
          <t>1 Pkt.f.Wettk.</t>
        </r>
      </text>
    </comment>
    <comment ref="D39" authorId="0" shapeId="0" xr:uid="{00000000-0006-0000-0D00-000036000000}">
      <text>
        <r>
          <rPr>
            <sz val="9"/>
            <color indexed="81"/>
            <rFont val="Tahoma"/>
            <family val="2"/>
          </rPr>
          <t>Purgstall, Gresten</t>
        </r>
      </text>
    </comment>
    <comment ref="C40" authorId="0" shapeId="0" xr:uid="{00000000-0006-0000-0D00-000037000000}">
      <text>
        <r>
          <rPr>
            <b/>
            <sz val="9"/>
            <color indexed="81"/>
            <rFont val="Tahoma"/>
            <family val="2"/>
          </rPr>
          <t>2 Pkt.f.Wettk.</t>
        </r>
      </text>
    </comment>
    <comment ref="D41" authorId="0" shapeId="0" xr:uid="{00000000-0006-0000-0D00-000038000000}">
      <text>
        <r>
          <rPr>
            <b/>
            <sz val="9"/>
            <color indexed="81"/>
            <rFont val="Tahoma"/>
            <family val="2"/>
          </rPr>
          <t>Simlinger M.
Stibl H.
Streckenführung</t>
        </r>
      </text>
    </comment>
    <comment ref="D42" authorId="0" shapeId="0" xr:uid="{00000000-0006-0000-0D00-000039000000}">
      <text>
        <r>
          <rPr>
            <sz val="9"/>
            <color indexed="81"/>
            <rFont val="Tahoma"/>
            <family val="2"/>
          </rPr>
          <t>Ardagger</t>
        </r>
      </text>
    </comment>
    <comment ref="C44" authorId="0" shapeId="0" xr:uid="{00000000-0006-0000-0D00-00003A000000}">
      <text>
        <r>
          <rPr>
            <sz val="9"/>
            <color indexed="81"/>
            <rFont val="Tahoma"/>
            <family val="2"/>
          </rPr>
          <t>Unterbuchschachner K.</t>
        </r>
      </text>
    </comment>
    <comment ref="D44" authorId="0" shapeId="0" xr:uid="{00000000-0006-0000-0D00-00003B000000}">
      <text>
        <r>
          <rPr>
            <sz val="9"/>
            <color indexed="81"/>
            <rFont val="Tahoma"/>
            <family val="2"/>
          </rPr>
          <t>Gresten
Ardagger</t>
        </r>
      </text>
    </comment>
    <comment ref="D45" authorId="0" shapeId="0" xr:uid="{00000000-0006-0000-0D00-00003C000000}">
      <text>
        <r>
          <rPr>
            <sz val="9"/>
            <color indexed="81"/>
            <rFont val="Tahoma"/>
            <family val="2"/>
          </rPr>
          <t>Gresten</t>
        </r>
      </text>
    </comment>
    <comment ref="C46" authorId="0" shapeId="0" xr:uid="{00000000-0006-0000-0D00-00003D000000}">
      <text>
        <r>
          <rPr>
            <sz val="9"/>
            <color indexed="81"/>
            <rFont val="Tahoma"/>
            <family val="2"/>
          </rPr>
          <t>1 Pkt.f.Wettk.</t>
        </r>
      </text>
    </comment>
    <comment ref="D48" authorId="0" shapeId="0" xr:uid="{00000000-0006-0000-0D00-00003E000000}">
      <text>
        <r>
          <rPr>
            <sz val="9"/>
            <color indexed="81"/>
            <rFont val="Tahoma"/>
            <family val="2"/>
          </rPr>
          <t>Buchenberg, Gresten</t>
        </r>
      </text>
    </comment>
    <comment ref="D49" authorId="0" shapeId="0" xr:uid="{00000000-0006-0000-0D00-00003F000000}">
      <text>
        <r>
          <rPr>
            <sz val="9"/>
            <color indexed="81"/>
            <rFont val="Tahoma"/>
            <family val="2"/>
          </rPr>
          <t>Gresten</t>
        </r>
      </text>
    </comment>
    <comment ref="D50" authorId="0" shapeId="0" xr:uid="{00000000-0006-0000-0D00-000040000000}">
      <text>
        <r>
          <rPr>
            <sz val="9"/>
            <color indexed="81"/>
            <rFont val="Tahoma"/>
            <family val="2"/>
          </rPr>
          <t>St.Florian</t>
        </r>
      </text>
    </comment>
    <comment ref="C51" authorId="0" shapeId="0" xr:uid="{00000000-0006-0000-0D00-000041000000}">
      <text>
        <r>
          <rPr>
            <sz val="9"/>
            <color indexed="81"/>
            <rFont val="Tahoma"/>
            <family val="2"/>
          </rPr>
          <t>1 Pkt.f.Wettk.</t>
        </r>
      </text>
    </comment>
    <comment ref="C53" authorId="0" shapeId="0" xr:uid="{00000000-0006-0000-0D00-000042000000}">
      <text>
        <r>
          <rPr>
            <b/>
            <sz val="9"/>
            <color indexed="81"/>
            <rFont val="Tahoma"/>
            <family val="2"/>
          </rPr>
          <t>Grüßenberger F.</t>
        </r>
      </text>
    </comment>
    <comment ref="D53" authorId="0" shapeId="0" xr:uid="{00000000-0006-0000-0D00-000043000000}">
      <text>
        <r>
          <rPr>
            <sz val="9"/>
            <color indexed="81"/>
            <rFont val="Tahoma"/>
            <family val="2"/>
          </rPr>
          <t>Gresten</t>
        </r>
      </text>
    </comment>
    <comment ref="D54" authorId="0" shapeId="0" xr:uid="{00000000-0006-0000-0D00-000044000000}">
      <text>
        <r>
          <rPr>
            <sz val="9"/>
            <color indexed="81"/>
            <rFont val="Tahoma"/>
            <family val="2"/>
          </rPr>
          <t>Linz</t>
        </r>
      </text>
    </comment>
    <comment ref="D55" authorId="0" shapeId="0" xr:uid="{00000000-0006-0000-0D00-000045000000}">
      <text>
        <r>
          <rPr>
            <sz val="9"/>
            <color indexed="81"/>
            <rFont val="Tahoma"/>
            <family val="2"/>
          </rPr>
          <t>Gresten</t>
        </r>
      </text>
    </comment>
    <comment ref="D58" authorId="0" shapeId="0" xr:uid="{00000000-0006-0000-0D00-000046000000}">
      <text>
        <r>
          <rPr>
            <sz val="9"/>
            <color indexed="81"/>
            <rFont val="Tahoma"/>
            <family val="2"/>
          </rPr>
          <t>Gresten</t>
        </r>
      </text>
    </comment>
    <comment ref="C59" authorId="0" shapeId="0" xr:uid="{00000000-0006-0000-0D00-000047000000}">
      <text>
        <r>
          <rPr>
            <sz val="9"/>
            <color indexed="81"/>
            <rFont val="Tahoma"/>
            <family val="2"/>
          </rPr>
          <t>2 Pkt.f.Wettk.</t>
        </r>
      </text>
    </comment>
    <comment ref="D59" authorId="0" shapeId="0" xr:uid="{00000000-0006-0000-0D00-000048000000}">
      <text>
        <r>
          <rPr>
            <sz val="9"/>
            <color indexed="81"/>
            <rFont val="Tahoma"/>
            <family val="2"/>
          </rPr>
          <t>Ardagger</t>
        </r>
      </text>
    </comment>
    <comment ref="D60" authorId="0" shapeId="0" xr:uid="{00000000-0006-0000-0D00-000049000000}">
      <text>
        <r>
          <rPr>
            <sz val="9"/>
            <color indexed="81"/>
            <rFont val="Tahoma"/>
            <family val="2"/>
          </rPr>
          <t>Gresten</t>
        </r>
      </text>
    </comment>
    <comment ref="D61" authorId="0" shapeId="0" xr:uid="{00000000-0006-0000-0D00-00004A000000}">
      <text>
        <r>
          <rPr>
            <sz val="9"/>
            <color indexed="81"/>
            <rFont val="Tahoma"/>
            <family val="2"/>
          </rPr>
          <t>Weidinger S.</t>
        </r>
      </text>
    </comment>
    <comment ref="D63" authorId="0" shapeId="0" xr:uid="{00000000-0006-0000-0D00-00004B000000}">
      <text>
        <r>
          <rPr>
            <sz val="9"/>
            <color indexed="81"/>
            <rFont val="Tahoma"/>
            <family val="2"/>
          </rPr>
          <t>Ardagger</t>
        </r>
      </text>
    </comment>
    <comment ref="D64" authorId="0" shapeId="0" xr:uid="{00000000-0006-0000-0D00-00004C000000}">
      <text>
        <r>
          <rPr>
            <sz val="9"/>
            <color indexed="81"/>
            <rFont val="Tahoma"/>
            <family val="2"/>
          </rPr>
          <t>Gresten</t>
        </r>
      </text>
    </comment>
    <comment ref="C65" authorId="0" shapeId="0" xr:uid="{00000000-0006-0000-0D00-00004D000000}">
      <text>
        <r>
          <rPr>
            <sz val="9"/>
            <color indexed="81"/>
            <rFont val="Tahoma"/>
            <family val="2"/>
          </rPr>
          <t>1 Pkt.f.Wettk.</t>
        </r>
      </text>
    </comment>
    <comment ref="C67" authorId="0" shapeId="0" xr:uid="{00000000-0006-0000-0D00-00004E000000}">
      <text>
        <r>
          <rPr>
            <sz val="9"/>
            <color indexed="81"/>
            <rFont val="Tahoma"/>
            <family val="2"/>
          </rPr>
          <t>1 Pkt.f.Wettk.</t>
        </r>
      </text>
    </comment>
    <comment ref="D68" authorId="0" shapeId="0" xr:uid="{00000000-0006-0000-0D00-00004F000000}">
      <text>
        <r>
          <rPr>
            <sz val="9"/>
            <color indexed="81"/>
            <rFont val="Tahoma"/>
            <family val="2"/>
          </rPr>
          <t>Gresten
Ardagger</t>
        </r>
      </text>
    </comment>
    <comment ref="C69" authorId="0" shapeId="0" xr:uid="{00000000-0006-0000-0D00-000050000000}">
      <text>
        <r>
          <rPr>
            <sz val="9"/>
            <color indexed="81"/>
            <rFont val="Tahoma"/>
            <family val="2"/>
          </rPr>
          <t>1 Pkt.f.Wettk.</t>
        </r>
      </text>
    </comment>
    <comment ref="D72" authorId="0" shapeId="0" xr:uid="{00000000-0006-0000-0D00-000051000000}">
      <text>
        <r>
          <rPr>
            <sz val="9"/>
            <color indexed="81"/>
            <rFont val="Tahoma"/>
            <family val="2"/>
          </rPr>
          <t>Gresten
Ardagger</t>
        </r>
      </text>
    </comment>
    <comment ref="D73" authorId="0" shapeId="0" xr:uid="{00000000-0006-0000-0D00-000052000000}">
      <text>
        <r>
          <rPr>
            <sz val="9"/>
            <color indexed="81"/>
            <rFont val="Tahoma"/>
            <family val="2"/>
          </rPr>
          <t>Ardagger</t>
        </r>
      </text>
    </comment>
    <comment ref="D90" authorId="0" shapeId="0" xr:uid="{00000000-0006-0000-0D00-000053000000}">
      <text>
        <r>
          <rPr>
            <sz val="9"/>
            <color indexed="81"/>
            <rFont val="Tahoma"/>
            <family val="2"/>
          </rPr>
          <t>Ardagger</t>
        </r>
      </text>
    </comment>
    <comment ref="C92" authorId="0" shapeId="0" xr:uid="{00000000-0006-0000-0D00-000054000000}">
      <text>
        <r>
          <rPr>
            <sz val="9"/>
            <color indexed="81"/>
            <rFont val="Tahoma"/>
            <family val="2"/>
          </rPr>
          <t>1 Pkt.f.Wettk.</t>
        </r>
      </text>
    </comment>
    <comment ref="D99" authorId="0" shapeId="0" xr:uid="{00000000-0006-0000-0D00-000055000000}">
      <text>
        <r>
          <rPr>
            <sz val="9"/>
            <color indexed="81"/>
            <rFont val="Tahoma"/>
            <family val="2"/>
          </rPr>
          <t>Ardagger</t>
        </r>
      </text>
    </comment>
    <comment ref="D100" authorId="0" shapeId="0" xr:uid="{00000000-0006-0000-0D00-000056000000}">
      <text>
        <r>
          <rPr>
            <sz val="9"/>
            <color indexed="81"/>
            <rFont val="Tahoma"/>
            <family val="2"/>
          </rPr>
          <t>Ardagger</t>
        </r>
      </text>
    </comment>
    <comment ref="C106" authorId="0" shapeId="0" xr:uid="{00000000-0006-0000-0D00-000057000000}">
      <text>
        <r>
          <rPr>
            <sz val="9"/>
            <color indexed="81"/>
            <rFont val="Tahoma"/>
            <family val="2"/>
          </rPr>
          <t>1 Pkt.f.Wettk.</t>
        </r>
      </text>
    </comment>
    <comment ref="D107" authorId="0" shapeId="0" xr:uid="{00000000-0006-0000-0D00-000058000000}">
      <text>
        <r>
          <rPr>
            <sz val="9"/>
            <color indexed="81"/>
            <rFont val="Tahoma"/>
            <family val="2"/>
          </rPr>
          <t>Ardagger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Christian</author>
  </authors>
  <commentList>
    <comment ref="P47" authorId="0" shapeId="0" xr:uid="{00000000-0006-0000-0E00-000001000000}">
      <text>
        <r>
          <rPr>
            <b/>
            <sz val="8"/>
            <color indexed="81"/>
            <rFont val="Tahoma"/>
            <family val="2"/>
          </rPr>
          <t xml:space="preserve">lt.Hausberger T.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Christian</author>
    <author>El175</author>
  </authors>
  <commentList>
    <comment ref="I7" authorId="0" shapeId="0" xr:uid="{00000000-0006-0000-0F00-000001000000}">
      <text>
        <r>
          <rPr>
            <b/>
            <sz val="8"/>
            <color indexed="81"/>
            <rFont val="Tahoma"/>
            <family val="2"/>
          </rPr>
          <t xml:space="preserve">Pkt. F. Reitbauer G.,Mille A., Mille R.
1Pkt.f.Wettk.
</t>
        </r>
      </text>
    </comment>
    <comment ref="J7" authorId="0" shapeId="0" xr:uid="{00000000-0006-0000-0F00-000002000000}">
      <text>
        <r>
          <rPr>
            <b/>
            <sz val="8"/>
            <color indexed="81"/>
            <rFont val="Tahoma"/>
            <family val="2"/>
          </rPr>
          <t>f.Wettk. (neuhofen/krems)</t>
        </r>
      </text>
    </comment>
    <comment ref="I8" authorId="0" shapeId="0" xr:uid="{00000000-0006-0000-0F00-000003000000}">
      <text>
        <r>
          <rPr>
            <b/>
            <sz val="8"/>
            <color indexed="81"/>
            <rFont val="Tahoma"/>
            <family val="2"/>
          </rPr>
          <t>Pkt.f.Twertek C., Grill T. +Pkt.f.Wettk.</t>
        </r>
      </text>
    </comment>
    <comment ref="J8" authorId="0" shapeId="0" xr:uid="{00000000-0006-0000-0F00-000004000000}">
      <text>
        <r>
          <rPr>
            <b/>
            <sz val="8"/>
            <color indexed="81"/>
            <rFont val="Tahoma"/>
            <family val="2"/>
          </rPr>
          <t xml:space="preserve">f.Wettk.
</t>
        </r>
      </text>
    </comment>
    <comment ref="I9" authorId="0" shapeId="0" xr:uid="{00000000-0006-0000-0F00-000005000000}">
      <text>
        <r>
          <rPr>
            <b/>
            <sz val="8"/>
            <color indexed="81"/>
            <rFont val="Tahoma"/>
            <family val="2"/>
          </rPr>
          <t>1Pkt.f.Raab K.</t>
        </r>
      </text>
    </comment>
    <comment ref="J9" authorId="0" shapeId="0" xr:uid="{00000000-0006-0000-0F00-000006000000}">
      <text>
        <r>
          <rPr>
            <b/>
            <sz val="8"/>
            <color indexed="81"/>
            <rFont val="Tahoma"/>
            <family val="2"/>
          </rPr>
          <t xml:space="preserve">f.Wettk.
</t>
        </r>
      </text>
    </comment>
    <comment ref="I10" authorId="0" shapeId="0" xr:uid="{00000000-0006-0000-0F00-000007000000}">
      <text>
        <r>
          <rPr>
            <b/>
            <sz val="8"/>
            <color indexed="81"/>
            <rFont val="Tahoma"/>
            <family val="2"/>
          </rPr>
          <t>2Pkt.f.Wettk.</t>
        </r>
        <r>
          <rPr>
            <sz val="8"/>
            <color indexed="81"/>
            <rFont val="Tahoma"/>
            <family val="2"/>
          </rPr>
          <t xml:space="preserve">
</t>
        </r>
      </text>
    </comment>
    <comment ref="J10" authorId="0" shapeId="0" xr:uid="{00000000-0006-0000-0F00-000008000000}">
      <text>
        <r>
          <rPr>
            <b/>
            <sz val="8"/>
            <color indexed="81"/>
            <rFont val="Tahoma"/>
            <family val="2"/>
          </rPr>
          <t xml:space="preserve">f. Haiden 
</t>
        </r>
      </text>
    </comment>
    <comment ref="I11" authorId="0" shapeId="0" xr:uid="{00000000-0006-0000-0F00-000009000000}">
      <text>
        <r>
          <rPr>
            <b/>
            <sz val="8"/>
            <color indexed="81"/>
            <rFont val="Tahoma"/>
            <family val="2"/>
          </rPr>
          <t>Otto Erich
Gander Gustl</t>
        </r>
      </text>
    </comment>
    <comment ref="J11" authorId="0" shapeId="0" xr:uid="{00000000-0006-0000-0F00-00000A000000}">
      <text>
        <r>
          <rPr>
            <b/>
            <sz val="8"/>
            <color indexed="81"/>
            <rFont val="Tahoma"/>
            <family val="2"/>
          </rPr>
          <t>f.Wettk.</t>
        </r>
        <r>
          <rPr>
            <sz val="8"/>
            <color indexed="81"/>
            <rFont val="Tahoma"/>
            <family val="2"/>
          </rPr>
          <t xml:space="preserve">
</t>
        </r>
      </text>
    </comment>
    <comment ref="I12" authorId="0" shapeId="0" xr:uid="{00000000-0006-0000-0F00-00000B000000}">
      <text>
        <r>
          <rPr>
            <b/>
            <sz val="8"/>
            <color indexed="81"/>
            <rFont val="Tahoma"/>
            <family val="2"/>
          </rPr>
          <t>1Pkt.f.Wettk.</t>
        </r>
        <r>
          <rPr>
            <sz val="8"/>
            <color indexed="81"/>
            <rFont val="Tahoma"/>
            <family val="2"/>
          </rPr>
          <t xml:space="preserve">
</t>
        </r>
      </text>
    </comment>
    <comment ref="I13" authorId="0" shapeId="0" xr:uid="{00000000-0006-0000-0F00-00000C000000}">
      <text>
        <r>
          <rPr>
            <b/>
            <sz val="8"/>
            <color indexed="81"/>
            <rFont val="Tahoma"/>
            <family val="2"/>
          </rPr>
          <t>Pkt.f.Lohse S.</t>
        </r>
      </text>
    </comment>
    <comment ref="J13" authorId="0" shapeId="0" xr:uid="{00000000-0006-0000-0F00-00000D000000}">
      <text>
        <r>
          <rPr>
            <b/>
            <sz val="8"/>
            <color indexed="81"/>
            <rFont val="Tahoma"/>
            <family val="2"/>
          </rPr>
          <t xml:space="preserve">f.Wettk.
f. Zarl Manfred
</t>
        </r>
      </text>
    </comment>
    <comment ref="I14" authorId="0" shapeId="0" xr:uid="{00000000-0006-0000-0F00-00000E000000}">
      <text>
        <r>
          <rPr>
            <b/>
            <sz val="8"/>
            <color indexed="81"/>
            <rFont val="Tahoma"/>
            <family val="2"/>
          </rPr>
          <t>1Pkt.f.Wettk.</t>
        </r>
        <r>
          <rPr>
            <sz val="8"/>
            <color indexed="81"/>
            <rFont val="Tahoma"/>
            <family val="2"/>
          </rPr>
          <t xml:space="preserve">
1 Pkt.f.Offenberger J.</t>
        </r>
      </text>
    </comment>
    <comment ref="J14" authorId="1" shapeId="0" xr:uid="{00000000-0006-0000-0F00-00000F000000}">
      <text>
        <r>
          <rPr>
            <b/>
            <sz val="8"/>
            <color indexed="81"/>
            <rFont val="Tahoma"/>
            <family val="2"/>
          </rPr>
          <t>f.Wettk.</t>
        </r>
      </text>
    </comment>
    <comment ref="J15" authorId="0" shapeId="0" xr:uid="{00000000-0006-0000-0F00-000010000000}">
      <text>
        <r>
          <rPr>
            <b/>
            <sz val="8"/>
            <color indexed="81"/>
            <rFont val="Tahoma"/>
            <family val="2"/>
          </rPr>
          <t>f.Wettk.</t>
        </r>
        <r>
          <rPr>
            <sz val="8"/>
            <color indexed="81"/>
            <rFont val="Tahoma"/>
            <family val="2"/>
          </rPr>
          <t xml:space="preserve">
</t>
        </r>
      </text>
    </comment>
    <comment ref="J16" authorId="0" shapeId="0" xr:uid="{00000000-0006-0000-0F00-000011000000}">
      <text>
        <r>
          <rPr>
            <b/>
            <sz val="8"/>
            <color indexed="81"/>
            <rFont val="Tahoma"/>
            <family val="2"/>
          </rPr>
          <t>2+f.Wettk.</t>
        </r>
      </text>
    </comment>
    <comment ref="I17" authorId="0" shapeId="0" xr:uid="{00000000-0006-0000-0F00-000012000000}">
      <text>
        <r>
          <rPr>
            <b/>
            <sz val="8"/>
            <color indexed="81"/>
            <rFont val="Tahoma"/>
            <family val="2"/>
          </rPr>
          <t>Wurz Jürgen
1Pkt.f.Wettk.</t>
        </r>
      </text>
    </comment>
    <comment ref="J17" authorId="0" shapeId="0" xr:uid="{00000000-0006-0000-0F00-000013000000}">
      <text>
        <r>
          <rPr>
            <b/>
            <sz val="8"/>
            <color indexed="81"/>
            <rFont val="Tahoma"/>
            <family val="2"/>
          </rPr>
          <t xml:space="preserve">f. Paul Helmut
</t>
        </r>
      </text>
    </comment>
    <comment ref="J18" authorId="0" shapeId="0" xr:uid="{00000000-0006-0000-0F00-000014000000}">
      <text>
        <r>
          <rPr>
            <b/>
            <sz val="8"/>
            <color indexed="81"/>
            <rFont val="Tahoma"/>
            <family val="2"/>
          </rPr>
          <t>f.Wettk.</t>
        </r>
        <r>
          <rPr>
            <sz val="8"/>
            <color indexed="81"/>
            <rFont val="Tahoma"/>
            <family val="2"/>
          </rPr>
          <t xml:space="preserve">
</t>
        </r>
      </text>
    </comment>
    <comment ref="I19" authorId="0" shapeId="0" xr:uid="{00000000-0006-0000-0F00-000015000000}">
      <text>
        <r>
          <rPr>
            <b/>
            <sz val="8"/>
            <color indexed="81"/>
            <rFont val="Tahoma"/>
            <family val="2"/>
          </rPr>
          <t>1Pkt.f.Wettk.</t>
        </r>
      </text>
    </comment>
    <comment ref="J19" authorId="0" shapeId="0" xr:uid="{00000000-0006-0000-0F00-000016000000}">
      <text>
        <r>
          <rPr>
            <b/>
            <sz val="8"/>
            <color indexed="81"/>
            <rFont val="Tahoma"/>
            <family val="2"/>
          </rPr>
          <t>f.Wettk.</t>
        </r>
      </text>
    </comment>
    <comment ref="I20" authorId="1" shapeId="0" xr:uid="{00000000-0006-0000-0F00-000017000000}">
      <text>
        <r>
          <rPr>
            <b/>
            <sz val="8"/>
            <color indexed="81"/>
            <rFont val="Tahoma"/>
            <family val="2"/>
          </rPr>
          <t>1 Pkt.f.Wettk.</t>
        </r>
      </text>
    </comment>
    <comment ref="I22" authorId="0" shapeId="0" xr:uid="{00000000-0006-0000-0F00-000018000000}">
      <text>
        <r>
          <rPr>
            <b/>
            <sz val="8"/>
            <color indexed="81"/>
            <rFont val="Tahoma"/>
            <family val="2"/>
          </rPr>
          <t>2 Pkt.f.Wettk. (1.Pl.Gresten)</t>
        </r>
      </text>
    </comment>
    <comment ref="J23" authorId="0" shapeId="0" xr:uid="{00000000-0006-0000-0F00-000019000000}">
      <text>
        <r>
          <rPr>
            <b/>
            <sz val="8"/>
            <color indexed="81"/>
            <rFont val="Tahoma"/>
            <family val="2"/>
          </rPr>
          <t>Boxhofer Günther</t>
        </r>
      </text>
    </comment>
    <comment ref="J24" authorId="0" shapeId="0" xr:uid="{00000000-0006-0000-0F00-00001A000000}">
      <text>
        <r>
          <rPr>
            <b/>
            <sz val="8"/>
            <color indexed="81"/>
            <rFont val="Tahoma"/>
            <family val="2"/>
          </rPr>
          <t>f.Wettk.</t>
        </r>
        <r>
          <rPr>
            <sz val="8"/>
            <color indexed="81"/>
            <rFont val="Tahoma"/>
            <family val="2"/>
          </rPr>
          <t xml:space="preserve">
</t>
        </r>
      </text>
    </comment>
    <comment ref="J25" authorId="0" shapeId="0" xr:uid="{00000000-0006-0000-0F00-00001B000000}">
      <text>
        <r>
          <rPr>
            <b/>
            <sz val="8"/>
            <color indexed="81"/>
            <rFont val="Tahoma"/>
            <family val="2"/>
          </rPr>
          <t>f.Wettk.</t>
        </r>
        <r>
          <rPr>
            <sz val="8"/>
            <color indexed="81"/>
            <rFont val="Tahoma"/>
            <family val="2"/>
          </rPr>
          <t xml:space="preserve">
</t>
        </r>
      </text>
    </comment>
    <comment ref="I29" authorId="1" shapeId="0" xr:uid="{00000000-0006-0000-0F00-00001C000000}">
      <text>
        <r>
          <rPr>
            <b/>
            <sz val="8"/>
            <color indexed="81"/>
            <rFont val="Tahoma"/>
            <family val="2"/>
          </rPr>
          <t xml:space="preserve">Pkt.f.Wettk.
</t>
        </r>
      </text>
    </comment>
    <comment ref="I31" authorId="0" shapeId="0" xr:uid="{00000000-0006-0000-0F00-00001D000000}">
      <text>
        <r>
          <rPr>
            <b/>
            <sz val="8"/>
            <color indexed="81"/>
            <rFont val="Tahoma"/>
            <family val="2"/>
          </rPr>
          <t>Pkt.f.Wettk.</t>
        </r>
      </text>
    </comment>
    <comment ref="J31" authorId="0" shapeId="0" xr:uid="{00000000-0006-0000-0F00-00001E000000}">
      <text>
        <r>
          <rPr>
            <b/>
            <sz val="8"/>
            <color indexed="81"/>
            <rFont val="Tahoma"/>
            <family val="2"/>
          </rPr>
          <t>f.Wettk.</t>
        </r>
      </text>
    </comment>
    <comment ref="J33" authorId="0" shapeId="0" xr:uid="{00000000-0006-0000-0F00-00001F000000}">
      <text>
        <r>
          <rPr>
            <b/>
            <sz val="8"/>
            <color indexed="81"/>
            <rFont val="Tahoma"/>
            <family val="2"/>
          </rPr>
          <t>f.Wettk.</t>
        </r>
      </text>
    </comment>
    <comment ref="J36" authorId="0" shapeId="0" xr:uid="{00000000-0006-0000-0F00-000020000000}">
      <text>
        <r>
          <rPr>
            <b/>
            <sz val="8"/>
            <color indexed="81"/>
            <rFont val="Tahoma"/>
            <family val="2"/>
          </rPr>
          <t xml:space="preserve">Zeilinger Hannes
f.Wettk.
</t>
        </r>
      </text>
    </comment>
    <comment ref="I37" authorId="0" shapeId="0" xr:uid="{00000000-0006-0000-0F00-000021000000}">
      <text>
        <r>
          <rPr>
            <b/>
            <sz val="8"/>
            <color indexed="81"/>
            <rFont val="Tahoma"/>
            <family val="2"/>
          </rPr>
          <t xml:space="preserve">f.Kaltenbrunner K.
f.Punz D.
f.Wettkämpfe
</t>
        </r>
      </text>
    </comment>
    <comment ref="J37" authorId="0" shapeId="0" xr:uid="{00000000-0006-0000-0F00-000022000000}">
      <text>
        <r>
          <rPr>
            <b/>
            <sz val="8"/>
            <color indexed="81"/>
            <rFont val="Tahoma"/>
            <family val="2"/>
          </rPr>
          <t>f. Wettk. (melk)</t>
        </r>
      </text>
    </comment>
    <comment ref="I39" authorId="0" shapeId="0" xr:uid="{00000000-0006-0000-0F00-000023000000}">
      <text>
        <r>
          <rPr>
            <b/>
            <sz val="8"/>
            <color indexed="81"/>
            <rFont val="Tahoma"/>
            <family val="2"/>
          </rPr>
          <t>1 Pkt.f.Wettk. (1.Pl.Altjahresl.)</t>
        </r>
      </text>
    </comment>
    <comment ref="J39" authorId="0" shapeId="0" xr:uid="{00000000-0006-0000-0F00-000024000000}">
      <text>
        <r>
          <rPr>
            <b/>
            <sz val="8"/>
            <color indexed="81"/>
            <rFont val="Tahoma"/>
            <family val="2"/>
          </rPr>
          <t>f.bes.Verdienste</t>
        </r>
      </text>
    </comment>
    <comment ref="I40" authorId="0" shapeId="0" xr:uid="{00000000-0006-0000-0F00-000025000000}">
      <text>
        <r>
          <rPr>
            <b/>
            <sz val="8"/>
            <color indexed="81"/>
            <rFont val="Tahoma"/>
            <family val="2"/>
          </rPr>
          <t>Pkt.f.Schwandl G.
Pkt.f.Haberhauer e.</t>
        </r>
      </text>
    </comment>
    <comment ref="J40" authorId="0" shapeId="0" xr:uid="{00000000-0006-0000-0F00-000026000000}">
      <text>
        <r>
          <rPr>
            <b/>
            <sz val="8"/>
            <color indexed="81"/>
            <rFont val="Tahoma"/>
            <family val="2"/>
          </rPr>
          <t>f.Wettk.</t>
        </r>
        <r>
          <rPr>
            <sz val="8"/>
            <color indexed="81"/>
            <rFont val="Tahoma"/>
            <family val="2"/>
          </rPr>
          <t xml:space="preserve">
</t>
        </r>
      </text>
    </comment>
    <comment ref="I41" authorId="1" shapeId="0" xr:uid="{00000000-0006-0000-0F00-000027000000}">
      <text>
        <r>
          <rPr>
            <b/>
            <sz val="8"/>
            <color indexed="81"/>
            <rFont val="Tahoma"/>
            <family val="2"/>
          </rPr>
          <t>1 Pkt.f.Wettk.</t>
        </r>
      </text>
    </comment>
    <comment ref="I43" authorId="0" shapeId="0" xr:uid="{00000000-0006-0000-0F00-000028000000}">
      <text>
        <r>
          <rPr>
            <b/>
            <sz val="8"/>
            <color indexed="81"/>
            <rFont val="Tahoma"/>
            <family val="2"/>
          </rPr>
          <t>Pkt.f.Himmelbauer E.</t>
        </r>
      </text>
    </comment>
    <comment ref="I44" authorId="0" shapeId="0" xr:uid="{00000000-0006-0000-0F00-000029000000}">
      <text>
        <r>
          <rPr>
            <b/>
            <sz val="8"/>
            <color indexed="81"/>
            <rFont val="Tahoma"/>
            <family val="2"/>
          </rPr>
          <t>2 Pkt.f.Wettk.</t>
        </r>
      </text>
    </comment>
    <comment ref="BE47" authorId="0" shapeId="0" xr:uid="{00000000-0006-0000-0F00-00002A000000}">
      <text>
        <r>
          <rPr>
            <b/>
            <sz val="8"/>
            <color indexed="81"/>
            <rFont val="Tahoma"/>
            <family val="2"/>
          </rPr>
          <t xml:space="preserve">lt.Hausberger T. </t>
        </r>
      </text>
    </comment>
    <comment ref="J48" authorId="0" shapeId="0" xr:uid="{00000000-0006-0000-0F00-00002B000000}">
      <text>
        <r>
          <rPr>
            <b/>
            <sz val="8"/>
            <color indexed="81"/>
            <rFont val="Tahoma"/>
            <family val="2"/>
          </rPr>
          <t>f.Wettk.</t>
        </r>
        <r>
          <rPr>
            <sz val="8"/>
            <color indexed="81"/>
            <rFont val="Tahoma"/>
            <family val="2"/>
          </rPr>
          <t xml:space="preserve">
</t>
        </r>
      </text>
    </comment>
    <comment ref="J49" authorId="0" shapeId="0" xr:uid="{00000000-0006-0000-0F00-00002C000000}">
      <text>
        <r>
          <rPr>
            <b/>
            <sz val="8"/>
            <color indexed="81"/>
            <rFont val="Tahoma"/>
            <family val="2"/>
          </rPr>
          <t>f.Wettk.</t>
        </r>
        <r>
          <rPr>
            <sz val="8"/>
            <color indexed="81"/>
            <rFont val="Tahoma"/>
            <family val="2"/>
          </rPr>
          <t xml:space="preserve">
</t>
        </r>
      </text>
    </comment>
    <comment ref="J51" authorId="0" shapeId="0" xr:uid="{00000000-0006-0000-0F00-00002D000000}">
      <text>
        <r>
          <rPr>
            <b/>
            <sz val="8"/>
            <color indexed="81"/>
            <rFont val="Tahoma"/>
            <family val="2"/>
          </rPr>
          <t>f.Wettk.</t>
        </r>
        <r>
          <rPr>
            <sz val="8"/>
            <color indexed="81"/>
            <rFont val="Tahoma"/>
            <family val="2"/>
          </rPr>
          <t xml:space="preserve">
</t>
        </r>
      </text>
    </comment>
    <comment ref="I52" authorId="0" shapeId="0" xr:uid="{00000000-0006-0000-0F00-00002E000000}">
      <text>
        <r>
          <rPr>
            <b/>
            <sz val="8"/>
            <color indexed="81"/>
            <rFont val="Tahoma"/>
            <family val="2"/>
          </rPr>
          <t>Pkt.f.Kloibhofer H, Ripfl M.
Eberl M.
1 Pkt.f.Wettk.</t>
        </r>
      </text>
    </comment>
    <comment ref="J52" authorId="0" shapeId="0" xr:uid="{00000000-0006-0000-0F00-00002F000000}">
      <text>
        <r>
          <rPr>
            <b/>
            <sz val="8"/>
            <color indexed="81"/>
            <rFont val="Tahoma"/>
            <family val="2"/>
          </rPr>
          <t>f.Wettk.</t>
        </r>
        <r>
          <rPr>
            <sz val="8"/>
            <color indexed="81"/>
            <rFont val="Tahoma"/>
            <family val="2"/>
          </rPr>
          <t xml:space="preserve">
</t>
        </r>
      </text>
    </comment>
    <comment ref="I53" authorId="0" shapeId="0" xr:uid="{00000000-0006-0000-0F00-000030000000}">
      <text>
        <r>
          <rPr>
            <b/>
            <sz val="8"/>
            <color indexed="81"/>
            <rFont val="Tahoma"/>
            <family val="2"/>
          </rPr>
          <t>2 Pkt.f.Wettk.</t>
        </r>
      </text>
    </comment>
    <comment ref="J53" authorId="0" shapeId="0" xr:uid="{00000000-0006-0000-0F00-000031000000}">
      <text>
        <r>
          <rPr>
            <b/>
            <sz val="8"/>
            <color indexed="81"/>
            <rFont val="Tahoma"/>
            <family val="2"/>
          </rPr>
          <t>f.Wettk.</t>
        </r>
        <r>
          <rPr>
            <sz val="8"/>
            <color indexed="81"/>
            <rFont val="Tahoma"/>
            <family val="2"/>
          </rPr>
          <t xml:space="preserve">
</t>
        </r>
      </text>
    </comment>
    <comment ref="J55" authorId="0" shapeId="0" xr:uid="{00000000-0006-0000-0F00-000032000000}">
      <text>
        <r>
          <rPr>
            <b/>
            <sz val="8"/>
            <color indexed="81"/>
            <rFont val="Tahoma"/>
            <family val="2"/>
          </rPr>
          <t>f.Wettk.</t>
        </r>
        <r>
          <rPr>
            <sz val="8"/>
            <color indexed="81"/>
            <rFont val="Tahoma"/>
            <family val="2"/>
          </rPr>
          <t xml:space="preserve">
</t>
        </r>
      </text>
    </comment>
    <comment ref="J56" authorId="0" shapeId="0" xr:uid="{00000000-0006-0000-0F00-000033000000}">
      <text>
        <r>
          <rPr>
            <b/>
            <sz val="8"/>
            <color indexed="81"/>
            <rFont val="Tahoma"/>
            <family val="2"/>
          </rPr>
          <t>f.Wettk.</t>
        </r>
        <r>
          <rPr>
            <sz val="8"/>
            <color indexed="81"/>
            <rFont val="Tahoma"/>
            <family val="2"/>
          </rPr>
          <t xml:space="preserve">
</t>
        </r>
      </text>
    </comment>
    <comment ref="J57" authorId="0" shapeId="0" xr:uid="{00000000-0006-0000-0F00-000034000000}">
      <text>
        <r>
          <rPr>
            <b/>
            <sz val="8"/>
            <color indexed="81"/>
            <rFont val="Tahoma"/>
            <family val="2"/>
          </rPr>
          <t>f.Wettk.</t>
        </r>
        <r>
          <rPr>
            <sz val="8"/>
            <color indexed="81"/>
            <rFont val="Tahoma"/>
            <family val="2"/>
          </rPr>
          <t xml:space="preserve">
</t>
        </r>
      </text>
    </comment>
    <comment ref="AK57" authorId="0" shapeId="0" xr:uid="{00000000-0006-0000-0F00-000035000000}">
      <text>
        <r>
          <rPr>
            <b/>
            <sz val="8"/>
            <color indexed="81"/>
            <rFont val="Tahoma"/>
            <family val="2"/>
          </rPr>
          <t>f.Wettk.</t>
        </r>
        <r>
          <rPr>
            <sz val="8"/>
            <color indexed="81"/>
            <rFont val="Tahoma"/>
            <family val="2"/>
          </rPr>
          <t xml:space="preserve">
</t>
        </r>
      </text>
    </comment>
    <comment ref="J64" authorId="0" shapeId="0" xr:uid="{00000000-0006-0000-0F00-000036000000}">
      <text>
        <r>
          <rPr>
            <b/>
            <sz val="8"/>
            <color indexed="81"/>
            <rFont val="Tahoma"/>
            <family val="2"/>
          </rPr>
          <t>f.Wettk.</t>
        </r>
        <r>
          <rPr>
            <sz val="8"/>
            <color indexed="81"/>
            <rFont val="Tahoma"/>
            <family val="2"/>
          </rPr>
          <t xml:space="preserve">
</t>
        </r>
      </text>
    </comment>
    <comment ref="J71" authorId="0" shapeId="0" xr:uid="{00000000-0006-0000-0F00-000037000000}">
      <text>
        <r>
          <rPr>
            <b/>
            <sz val="8"/>
            <color indexed="81"/>
            <rFont val="Tahoma"/>
            <family val="2"/>
          </rPr>
          <t>f.Wettk.</t>
        </r>
        <r>
          <rPr>
            <sz val="8"/>
            <color indexed="81"/>
            <rFont val="Tahoma"/>
            <family val="2"/>
          </rPr>
          <t xml:space="preserve">
</t>
        </r>
      </text>
    </comment>
    <comment ref="J74" authorId="0" shapeId="0" xr:uid="{00000000-0006-0000-0F00-000038000000}">
      <text>
        <r>
          <rPr>
            <b/>
            <sz val="8"/>
            <color indexed="81"/>
            <rFont val="Tahoma"/>
            <family val="2"/>
          </rPr>
          <t>f.Wettk.</t>
        </r>
        <r>
          <rPr>
            <sz val="8"/>
            <color indexed="81"/>
            <rFont val="Tahoma"/>
            <family val="2"/>
          </rPr>
          <t xml:space="preserve">
</t>
        </r>
      </text>
    </comment>
    <comment ref="J78" authorId="0" shapeId="0" xr:uid="{00000000-0006-0000-0F00-000039000000}">
      <text>
        <r>
          <rPr>
            <b/>
            <sz val="8"/>
            <color indexed="81"/>
            <rFont val="Tahoma"/>
            <family val="2"/>
          </rPr>
          <t>f.Wettk.</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9" authorId="0" shapeId="0" xr:uid="{1C3673DD-1CA4-4C0C-AF2C-7025F5FDBC7F}">
      <text>
        <r>
          <rPr>
            <b/>
            <sz val="9"/>
            <color indexed="81"/>
            <rFont val="Segoe UI"/>
            <family val="2"/>
          </rPr>
          <t>2 Pkt. f.Wettk.
Helperstorfer M.
Faffelberger F.
Dorninger F.
Mille R.
Günther St.</t>
        </r>
      </text>
    </comment>
    <comment ref="D9" authorId="0" shapeId="0" xr:uid="{602DB13F-F4C1-454E-A58B-075363FA2852}">
      <text>
        <r>
          <rPr>
            <b/>
            <sz val="9"/>
            <color indexed="81"/>
            <rFont val="Segoe UI"/>
            <family val="2"/>
          </rPr>
          <t xml:space="preserve">Kappeln, Ardagger 
Schossmann Lukas
</t>
        </r>
      </text>
    </comment>
    <comment ref="C10" authorId="0" shapeId="0" xr:uid="{40E2F7DC-E788-4461-830F-98202301D56B}">
      <text>
        <r>
          <rPr>
            <b/>
            <sz val="9"/>
            <color indexed="81"/>
            <rFont val="Segoe UI"/>
            <family val="2"/>
          </rPr>
          <t>Pkt.f.Wettk.(inkl.Strecke)
Hofschwaiger H.</t>
        </r>
      </text>
    </comment>
    <comment ref="D10" authorId="0" shapeId="0" xr:uid="{99C826E6-2927-47DA-9F6C-FFE929397F57}">
      <text>
        <r>
          <rPr>
            <b/>
            <sz val="9"/>
            <color indexed="81"/>
            <rFont val="Segoe UI"/>
            <family val="2"/>
          </rPr>
          <t>Hirner Gerhard</t>
        </r>
      </text>
    </comment>
    <comment ref="C11" authorId="0" shapeId="0" xr:uid="{7F46918D-4A18-4C76-8BBC-716EB8C4D4AD}">
      <text>
        <r>
          <rPr>
            <b/>
            <sz val="9"/>
            <color indexed="81"/>
            <rFont val="Segoe UI"/>
            <family val="2"/>
          </rPr>
          <t>2 Pkt.f.Wettkampf, (inkl.Strecke u. Fasching)</t>
        </r>
      </text>
    </comment>
    <comment ref="D11" authorId="0" shapeId="0" xr:uid="{4DB6D0E7-4E5A-4FD1-A3E9-AD0DBE9A0826}">
      <text>
        <r>
          <rPr>
            <b/>
            <sz val="9"/>
            <color indexed="81"/>
            <rFont val="Segoe UI"/>
            <family val="2"/>
          </rPr>
          <t>Ardagger</t>
        </r>
      </text>
    </comment>
    <comment ref="C12" authorId="0" shapeId="0" xr:uid="{864B094A-E884-474F-A770-852F272CF01C}">
      <text>
        <r>
          <rPr>
            <b/>
            <sz val="9"/>
            <color indexed="81"/>
            <rFont val="Segoe UI"/>
            <family val="2"/>
          </rPr>
          <t>Wurzenberger W.</t>
        </r>
      </text>
    </comment>
    <comment ref="D12" authorId="0" shapeId="0" xr:uid="{E7B0B8C1-B644-4697-9686-5BB2109BB46D}">
      <text>
        <r>
          <rPr>
            <b/>
            <sz val="9"/>
            <color indexed="81"/>
            <rFont val="Segoe UI"/>
            <family val="2"/>
          </rPr>
          <t>Strecke,Fasching</t>
        </r>
      </text>
    </comment>
    <comment ref="C13" authorId="0" shapeId="0" xr:uid="{9AD82356-FBB8-452E-9AD8-C61B2B9044F5}">
      <text>
        <r>
          <rPr>
            <b/>
            <sz val="9"/>
            <color indexed="81"/>
            <rFont val="Segoe UI"/>
            <family val="2"/>
          </rPr>
          <t>Winkler J.
Aichinger A.</t>
        </r>
      </text>
    </comment>
    <comment ref="D13" authorId="0" shapeId="0" xr:uid="{E133F562-1B42-45E7-AD07-B9D4BE3838CB}">
      <text>
        <r>
          <rPr>
            <b/>
            <sz val="9"/>
            <color indexed="81"/>
            <rFont val="Segoe UI"/>
            <family val="2"/>
          </rPr>
          <t>Strecke</t>
        </r>
      </text>
    </comment>
    <comment ref="D14" authorId="0" shapeId="0" xr:uid="{ABC736E3-C29C-4236-A5DC-1297F05556F5}">
      <text>
        <r>
          <rPr>
            <b/>
            <sz val="9"/>
            <color indexed="81"/>
            <rFont val="Segoe UI"/>
            <family val="2"/>
          </rPr>
          <t>Ardagger</t>
        </r>
      </text>
    </comment>
    <comment ref="C15" authorId="0" shapeId="0" xr:uid="{2BE2BA24-98B6-4151-B23B-0974281A26A9}">
      <text>
        <r>
          <rPr>
            <b/>
            <sz val="9"/>
            <color indexed="81"/>
            <rFont val="Segoe UI"/>
            <family val="2"/>
          </rPr>
          <t>Kneidinger D.
Pkt.f.Wettk.(inkl.Strecke u.Fasching)</t>
        </r>
      </text>
    </comment>
    <comment ref="D16" authorId="0" shapeId="0" xr:uid="{13674203-5431-42AC-BA87-3956C2BD94CC}">
      <text>
        <r>
          <rPr>
            <b/>
            <sz val="9"/>
            <color indexed="81"/>
            <rFont val="Segoe UI"/>
            <family val="2"/>
          </rPr>
          <t>Strecke,Ardagger</t>
        </r>
      </text>
    </comment>
    <comment ref="C17" authorId="0" shapeId="0" xr:uid="{756D9D99-E283-4EC4-BB04-6FBA905B2BA7}">
      <text>
        <r>
          <rPr>
            <b/>
            <sz val="9"/>
            <color indexed="81"/>
            <rFont val="Segoe UI"/>
            <family val="2"/>
          </rPr>
          <t>2 Pkt.f.Wettk.</t>
        </r>
      </text>
    </comment>
    <comment ref="D17" authorId="0" shapeId="0" xr:uid="{004AF4F6-C35D-479D-A5C5-DB7AE274318B}">
      <text>
        <r>
          <rPr>
            <b/>
            <sz val="9"/>
            <color indexed="81"/>
            <rFont val="Segoe UI"/>
            <family val="2"/>
          </rPr>
          <t>Yamazaki T.</t>
        </r>
      </text>
    </comment>
    <comment ref="C19" authorId="0" shapeId="0" xr:uid="{2FDA312A-AC9C-4D9F-8740-5B0A4F9B0A38}">
      <text>
        <r>
          <rPr>
            <b/>
            <sz val="9"/>
            <color indexed="81"/>
            <rFont val="Segoe UI"/>
            <family val="2"/>
          </rPr>
          <t>Pkt.f.Wettk.(inkl.Strecke u.Fasching)</t>
        </r>
      </text>
    </comment>
    <comment ref="C20" authorId="0" shapeId="0" xr:uid="{5D4F7336-34DD-4B0A-B901-FE30F4D9EB86}">
      <text>
        <r>
          <rPr>
            <b/>
            <sz val="9"/>
            <color indexed="81"/>
            <rFont val="Segoe UI"/>
            <family val="2"/>
          </rPr>
          <t>Pkt.f.Wettk.(inkl.Strecke u.Fasching)</t>
        </r>
      </text>
    </comment>
    <comment ref="D21" authorId="0" shapeId="0" xr:uid="{F662AEE2-B3EC-4174-BE44-E1F24DC32E46}">
      <text>
        <r>
          <rPr>
            <b/>
            <sz val="9"/>
            <color indexed="81"/>
            <rFont val="Segoe UI"/>
            <family val="2"/>
          </rPr>
          <t>Strecke,Fasching</t>
        </r>
      </text>
    </comment>
    <comment ref="C22" authorId="0" shapeId="0" xr:uid="{D58CFA83-D899-4932-ACA9-2CBC8C8993F0}">
      <text>
        <r>
          <rPr>
            <b/>
            <sz val="9"/>
            <color indexed="81"/>
            <rFont val="Segoe UI"/>
            <family val="2"/>
          </rPr>
          <t>Furtner M.</t>
        </r>
      </text>
    </comment>
    <comment ref="D22" authorId="0" shapeId="0" xr:uid="{B5734C62-002E-4E3D-B179-374E6AB0EDAD}">
      <text>
        <r>
          <rPr>
            <b/>
            <sz val="9"/>
            <color indexed="81"/>
            <rFont val="Segoe UI"/>
            <family val="2"/>
          </rPr>
          <t>Fasching,Ardagger</t>
        </r>
      </text>
    </comment>
    <comment ref="D23" authorId="0" shapeId="0" xr:uid="{95697C66-95BA-4325-959D-7116E031549D}">
      <text>
        <r>
          <rPr>
            <b/>
            <sz val="9"/>
            <color indexed="81"/>
            <rFont val="Segoe UI"/>
            <family val="2"/>
          </rPr>
          <t>Strecke,Fasching</t>
        </r>
      </text>
    </comment>
    <comment ref="D24" authorId="0" shapeId="0" xr:uid="{F49E2432-B848-48E8-8C2A-F35BB038E0B2}">
      <text>
        <r>
          <rPr>
            <b/>
            <sz val="9"/>
            <color indexed="81"/>
            <rFont val="Segoe UI"/>
            <family val="2"/>
          </rPr>
          <t>Strecke</t>
        </r>
      </text>
    </comment>
    <comment ref="C25" authorId="0" shapeId="0" xr:uid="{F8524290-3CCF-46A8-B5A6-6D023AC8320E}">
      <text>
        <r>
          <rPr>
            <b/>
            <sz val="9"/>
            <color indexed="81"/>
            <rFont val="Segoe UI"/>
            <family val="2"/>
          </rPr>
          <t>Pkt.f.Wettk.(inkl.Strecke und Fasching)</t>
        </r>
      </text>
    </comment>
    <comment ref="D25" authorId="0" shapeId="0" xr:uid="{4EFE737B-66E8-4FC1-ACE6-B597B8F2DAB7}">
      <text>
        <r>
          <rPr>
            <b/>
            <sz val="9"/>
            <color indexed="81"/>
            <rFont val="Segoe UI"/>
            <family val="2"/>
          </rPr>
          <t>Ardagger</t>
        </r>
      </text>
    </comment>
    <comment ref="C26" authorId="0" shapeId="0" xr:uid="{164A31AB-44FB-48A8-9201-B57B2D3AE4B5}">
      <text>
        <r>
          <rPr>
            <b/>
            <sz val="9"/>
            <color indexed="81"/>
            <rFont val="Segoe UI"/>
            <family val="2"/>
          </rPr>
          <t>Pkt.f.Wettk.</t>
        </r>
      </text>
    </comment>
    <comment ref="D27" authorId="0" shapeId="0" xr:uid="{BCC8A600-DA7B-4DDF-B4E2-1BEFE2C6BA00}">
      <text>
        <r>
          <rPr>
            <b/>
            <sz val="9"/>
            <color indexed="81"/>
            <rFont val="Segoe UI"/>
            <family val="2"/>
          </rPr>
          <t>Fasching,Ardagger</t>
        </r>
      </text>
    </comment>
    <comment ref="D28" authorId="0" shapeId="0" xr:uid="{C271D3F0-5A03-4528-8C19-53F109BEAB73}">
      <text>
        <r>
          <rPr>
            <b/>
            <sz val="9"/>
            <color indexed="81"/>
            <rFont val="Segoe UI"/>
            <family val="2"/>
          </rPr>
          <t>Fasching,Ardagger</t>
        </r>
      </text>
    </comment>
    <comment ref="D29" authorId="0" shapeId="0" xr:uid="{A6DA751A-FCCC-4C9B-8F5C-E12DAA2570D1}">
      <text>
        <r>
          <rPr>
            <b/>
            <sz val="9"/>
            <color indexed="81"/>
            <rFont val="Segoe UI"/>
            <family val="2"/>
          </rPr>
          <t>Strecke</t>
        </r>
      </text>
    </comment>
    <comment ref="D30" authorId="0" shapeId="0" xr:uid="{AB53EB1F-1487-4207-BF4B-280B41E1B977}">
      <text>
        <r>
          <rPr>
            <b/>
            <sz val="9"/>
            <color indexed="81"/>
            <rFont val="Segoe UI"/>
            <family val="2"/>
          </rPr>
          <t>Strecke</t>
        </r>
      </text>
    </comment>
    <comment ref="C32" authorId="0" shapeId="0" xr:uid="{8BF26959-D862-41D5-9501-DB59172EC06A}">
      <text>
        <r>
          <rPr>
            <b/>
            <sz val="9"/>
            <color indexed="81"/>
            <rFont val="Segoe UI"/>
            <family val="2"/>
          </rPr>
          <t>Pkt.f.Wettk.(inkl.Fasching)</t>
        </r>
      </text>
    </comment>
    <comment ref="C33" authorId="0" shapeId="0" xr:uid="{B668B263-D9A3-40E0-8A28-580C9D23B353}">
      <text>
        <r>
          <rPr>
            <b/>
            <sz val="9"/>
            <color indexed="81"/>
            <rFont val="Segoe UI"/>
            <family val="2"/>
          </rPr>
          <t>2 Pkt.f.Wettkampf</t>
        </r>
      </text>
    </comment>
    <comment ref="D36" authorId="0" shapeId="0" xr:uid="{6088EB9B-4B08-454C-BB9F-4970DBFF7239}">
      <text>
        <r>
          <rPr>
            <b/>
            <sz val="9"/>
            <color indexed="81"/>
            <rFont val="Segoe UI"/>
            <family val="2"/>
          </rPr>
          <t>Gresten</t>
        </r>
      </text>
    </comment>
    <comment ref="D37" authorId="0" shapeId="0" xr:uid="{027FE86E-3682-4A8A-A1D8-84BE20A9C20E}">
      <text>
        <r>
          <rPr>
            <b/>
            <sz val="9"/>
            <color indexed="81"/>
            <rFont val="Segoe UI"/>
            <family val="2"/>
          </rPr>
          <t>Strecke</t>
        </r>
      </text>
    </comment>
    <comment ref="C38" authorId="0" shapeId="0" xr:uid="{79B9A38F-1D9F-49B7-8E67-1B91BC3609A4}">
      <text>
        <r>
          <rPr>
            <b/>
            <sz val="9"/>
            <color indexed="81"/>
            <rFont val="Segoe UI"/>
            <family val="2"/>
          </rPr>
          <t>Pkt.f.Wettk.(inkl.Strecke u.Fasching)</t>
        </r>
      </text>
    </comment>
    <comment ref="D40" authorId="0" shapeId="0" xr:uid="{E4E7077D-A976-4D86-8B6C-A4D0E985973B}">
      <text>
        <r>
          <rPr>
            <b/>
            <sz val="9"/>
            <color indexed="81"/>
            <rFont val="Segoe UI"/>
            <family val="2"/>
          </rPr>
          <t>Strecke,Fasching</t>
        </r>
      </text>
    </comment>
    <comment ref="D44" authorId="0" shapeId="0" xr:uid="{528FD859-B281-4311-A910-AF473C1587EB}">
      <text>
        <r>
          <rPr>
            <b/>
            <sz val="9"/>
            <color indexed="81"/>
            <rFont val="Segoe UI"/>
            <family val="2"/>
          </rPr>
          <t>Ardagger, Strecke
Danner Patrick</t>
        </r>
      </text>
    </comment>
    <comment ref="D45" authorId="0" shapeId="0" xr:uid="{47B272C0-4EEE-4C2F-8F87-CD9427D2EDA6}">
      <text>
        <r>
          <rPr>
            <b/>
            <sz val="9"/>
            <color indexed="81"/>
            <rFont val="Segoe UI"/>
            <family val="2"/>
          </rPr>
          <t>Strecke</t>
        </r>
      </text>
    </comment>
    <comment ref="D46" authorId="0" shapeId="0" xr:uid="{363F5AEF-1DDB-4DB8-B299-D332034B7F2A}">
      <text>
        <r>
          <rPr>
            <b/>
            <sz val="9"/>
            <color indexed="81"/>
            <rFont val="Segoe UI"/>
            <family val="2"/>
          </rPr>
          <t>Strecke</t>
        </r>
      </text>
    </comment>
    <comment ref="C47" authorId="0" shapeId="0" xr:uid="{63BC4FED-62EE-4AFA-9023-CBC9BAC0D9DE}">
      <text>
        <r>
          <rPr>
            <b/>
            <sz val="9"/>
            <color indexed="81"/>
            <rFont val="Segoe UI"/>
            <family val="2"/>
          </rPr>
          <t>Hinterleitner Ch.</t>
        </r>
      </text>
    </comment>
    <comment ref="D47" authorId="0" shapeId="0" xr:uid="{8557DD36-9040-4551-927F-A02286946CBF}">
      <text>
        <r>
          <rPr>
            <b/>
            <sz val="9"/>
            <color indexed="81"/>
            <rFont val="Segoe UI"/>
            <family val="2"/>
          </rPr>
          <t>Gresten</t>
        </r>
      </text>
    </comment>
    <comment ref="D48" authorId="0" shapeId="0" xr:uid="{C9CEEE5E-7DBB-4466-8882-C2C1AAA95BC6}">
      <text>
        <r>
          <rPr>
            <b/>
            <sz val="9"/>
            <color indexed="81"/>
            <rFont val="Segoe UI"/>
            <family val="2"/>
          </rPr>
          <t>Strecke</t>
        </r>
      </text>
    </comment>
    <comment ref="D50" authorId="0" shapeId="0" xr:uid="{16A5D9D5-7A68-4649-BF03-D382849E5FA0}">
      <text>
        <r>
          <rPr>
            <b/>
            <sz val="9"/>
            <color indexed="81"/>
            <rFont val="Segoe UI"/>
            <family val="2"/>
          </rPr>
          <t>Strecke</t>
        </r>
      </text>
    </comment>
    <comment ref="D55" authorId="0" shapeId="0" xr:uid="{04969537-339C-4FB1-B868-32736AD1329E}">
      <text>
        <r>
          <rPr>
            <b/>
            <sz val="9"/>
            <color indexed="81"/>
            <rFont val="Segoe UI"/>
            <family val="2"/>
          </rPr>
          <t>Beneder Johann
Strecke</t>
        </r>
      </text>
    </comment>
    <comment ref="D57" authorId="0" shapeId="0" xr:uid="{E5800378-9649-43A2-BBB1-D241ECE662CF}">
      <text>
        <r>
          <rPr>
            <b/>
            <sz val="9"/>
            <color indexed="81"/>
            <rFont val="Segoe UI"/>
            <family val="2"/>
          </rPr>
          <t>Strecke</t>
        </r>
      </text>
    </comment>
    <comment ref="C63" authorId="0" shapeId="0" xr:uid="{C49B0134-5E32-4A5E-B1FC-CC830A07C190}">
      <text>
        <r>
          <rPr>
            <b/>
            <sz val="9"/>
            <color indexed="81"/>
            <rFont val="Segoe UI"/>
            <family val="2"/>
          </rPr>
          <t>1 Pkt.f.Wettk.</t>
        </r>
      </text>
    </comment>
    <comment ref="D63" authorId="0" shapeId="0" xr:uid="{0F195FE8-887D-4548-AB03-0ACE40C6E3EA}">
      <text>
        <r>
          <rPr>
            <b/>
            <sz val="9"/>
            <color indexed="81"/>
            <rFont val="Segoe UI"/>
            <family val="2"/>
          </rPr>
          <t>Doppelplus Ardagger
Krist Sebastian</t>
        </r>
      </text>
    </comment>
    <comment ref="D64" authorId="0" shapeId="0" xr:uid="{7659ACD3-CD81-4B2D-9FD2-61CB26A08EDD}">
      <text>
        <r>
          <rPr>
            <b/>
            <sz val="9"/>
            <color indexed="81"/>
            <rFont val="Segoe UI"/>
            <family val="2"/>
          </rPr>
          <t>Ardagger</t>
        </r>
      </text>
    </comment>
    <comment ref="D66" authorId="0" shapeId="0" xr:uid="{B121006A-C2D0-46F5-86B1-654CFF77D718}">
      <text>
        <r>
          <rPr>
            <b/>
            <sz val="9"/>
            <color indexed="81"/>
            <rFont val="Segoe UI"/>
            <family val="2"/>
          </rPr>
          <t>Strecke</t>
        </r>
      </text>
    </comment>
    <comment ref="C71" authorId="0" shapeId="0" xr:uid="{01E4E1BD-26DA-443E-9B66-99604B758597}">
      <text>
        <r>
          <rPr>
            <b/>
            <sz val="9"/>
            <color indexed="81"/>
            <rFont val="Segoe UI"/>
            <family val="2"/>
          </rPr>
          <t>2 Pkt.Wettk.(inkl.Strecke)</t>
        </r>
      </text>
    </comment>
    <comment ref="D71" authorId="0" shapeId="0" xr:uid="{B14925FE-5734-4644-9FC8-3F49D78234CD}">
      <text>
        <r>
          <rPr>
            <b/>
            <sz val="9"/>
            <color indexed="81"/>
            <rFont val="Segoe UI"/>
            <family val="2"/>
          </rPr>
          <t>Ardagger</t>
        </r>
      </text>
    </comment>
    <comment ref="D83" authorId="0" shapeId="0" xr:uid="{81A318D4-2C76-4A71-8344-35C39361C7E5}">
      <text>
        <r>
          <rPr>
            <b/>
            <sz val="9"/>
            <color indexed="81"/>
            <rFont val="Segoe UI"/>
            <family val="2"/>
          </rPr>
          <t>Strecke</t>
        </r>
      </text>
    </comment>
    <comment ref="D111" authorId="0" shapeId="0" xr:uid="{B0A84FB8-7EC9-44FB-9AA8-71BC4FFE75FB}">
      <text>
        <r>
          <rPr>
            <b/>
            <sz val="9"/>
            <color indexed="81"/>
            <rFont val="Segoe UI"/>
            <family val="2"/>
          </rPr>
          <t>Strecke</t>
        </r>
      </text>
    </comment>
    <comment ref="D132" authorId="0" shapeId="0" xr:uid="{4050BE51-619B-4F3E-B722-62724EE1EC92}">
      <text>
        <r>
          <rPr>
            <b/>
            <sz val="9"/>
            <color indexed="81"/>
            <rFont val="Segoe UI"/>
            <family val="2"/>
          </rPr>
          <t>Strecke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Christian</author>
  </authors>
  <commentList>
    <comment ref="C7" authorId="0" shapeId="0" xr:uid="{00000000-0006-0000-1000-000001000000}">
      <text>
        <r>
          <rPr>
            <b/>
            <sz val="8"/>
            <color indexed="81"/>
            <rFont val="Tahoma"/>
            <family val="2"/>
          </rPr>
          <t>Pkt.f.Helm A.
Pkt.Reitbauer B.
Pkt.Reitbauer F.</t>
        </r>
      </text>
    </comment>
    <comment ref="D7" authorId="0" shapeId="0" xr:uid="{00000000-0006-0000-1000-000002000000}">
      <text>
        <r>
          <rPr>
            <b/>
            <sz val="8"/>
            <color indexed="81"/>
            <rFont val="Tahoma"/>
            <family val="2"/>
          </rPr>
          <t>f.Wettk.</t>
        </r>
      </text>
    </comment>
    <comment ref="C8" authorId="0" shapeId="0" xr:uid="{00000000-0006-0000-1000-000003000000}">
      <text>
        <r>
          <rPr>
            <b/>
            <sz val="8"/>
            <color indexed="81"/>
            <rFont val="Tahoma"/>
            <family val="2"/>
          </rPr>
          <t>Pkt.f.Winkler J.
Pkt.f.Weinberger K.</t>
        </r>
      </text>
    </comment>
    <comment ref="D8" authorId="0" shapeId="0" xr:uid="{00000000-0006-0000-1000-000004000000}">
      <text>
        <r>
          <rPr>
            <sz val="8"/>
            <color indexed="81"/>
            <rFont val="Tahoma"/>
            <family val="2"/>
          </rPr>
          <t>f.Wettk.</t>
        </r>
      </text>
    </comment>
    <comment ref="C9" authorId="0" shapeId="0" xr:uid="{00000000-0006-0000-1000-000005000000}">
      <text>
        <r>
          <rPr>
            <b/>
            <sz val="8"/>
            <color indexed="81"/>
            <rFont val="Tahoma"/>
            <family val="2"/>
          </rPr>
          <t>Pkt.f.Franz W., Trauner G.</t>
        </r>
      </text>
    </comment>
    <comment ref="D9" authorId="0" shapeId="0" xr:uid="{00000000-0006-0000-1000-000006000000}">
      <text>
        <r>
          <rPr>
            <sz val="8"/>
            <color indexed="81"/>
            <rFont val="Tahoma"/>
            <family val="2"/>
          </rPr>
          <t>f.Wettk.
Paumann Walter
Köhsler Sigi</t>
        </r>
      </text>
    </comment>
    <comment ref="C10" authorId="0" shapeId="0" xr:uid="{00000000-0006-0000-1000-000007000000}">
      <text>
        <r>
          <rPr>
            <b/>
            <sz val="8"/>
            <color indexed="81"/>
            <rFont val="Tahoma"/>
            <family val="2"/>
          </rPr>
          <t xml:space="preserve">Pkt.f.Kloimwieder W.
</t>
        </r>
        <r>
          <rPr>
            <sz val="8"/>
            <color indexed="81"/>
            <rFont val="Tahoma"/>
            <family val="2"/>
          </rPr>
          <t xml:space="preserve">
</t>
        </r>
      </text>
    </comment>
    <comment ref="D10" authorId="0" shapeId="0" xr:uid="{00000000-0006-0000-1000-000008000000}">
      <text>
        <r>
          <rPr>
            <sz val="8"/>
            <color indexed="81"/>
            <rFont val="Tahoma"/>
            <family val="2"/>
          </rPr>
          <t xml:space="preserve">f.Wettk.
F.Jandl Willi
</t>
        </r>
      </text>
    </comment>
    <comment ref="C11" authorId="0" shapeId="0" xr:uid="{00000000-0006-0000-1000-000009000000}">
      <text>
        <r>
          <rPr>
            <b/>
            <sz val="8"/>
            <color indexed="81"/>
            <rFont val="Tahoma"/>
            <family val="2"/>
          </rPr>
          <t>Pkt.f.Wettk.</t>
        </r>
      </text>
    </comment>
    <comment ref="D11" authorId="0" shapeId="0" xr:uid="{00000000-0006-0000-1000-00000A000000}">
      <text>
        <r>
          <rPr>
            <b/>
            <sz val="8"/>
            <color indexed="81"/>
            <rFont val="Tahoma"/>
            <family val="2"/>
          </rPr>
          <t xml:space="preserve">f.Wettk.
</t>
        </r>
      </text>
    </comment>
    <comment ref="D12" authorId="0" shapeId="0" xr:uid="{00000000-0006-0000-1000-00000B000000}">
      <text>
        <r>
          <rPr>
            <sz val="8"/>
            <color indexed="81"/>
            <rFont val="Tahoma"/>
            <family val="2"/>
          </rPr>
          <t xml:space="preserve">f.Wettk.
</t>
        </r>
      </text>
    </comment>
    <comment ref="D13" authorId="0" shapeId="0" xr:uid="{00000000-0006-0000-1000-00000C000000}">
      <text>
        <r>
          <rPr>
            <sz val="8"/>
            <color indexed="81"/>
            <rFont val="Tahoma"/>
            <family val="2"/>
          </rPr>
          <t xml:space="preserve">f.Wettk.
</t>
        </r>
      </text>
    </comment>
    <comment ref="C14" authorId="0" shapeId="0" xr:uid="{00000000-0006-0000-1000-00000D000000}">
      <text>
        <r>
          <rPr>
            <b/>
            <sz val="8"/>
            <color indexed="81"/>
            <rFont val="Tahoma"/>
            <family val="2"/>
          </rPr>
          <t xml:space="preserve">Pkt f. Mayrhofer M.
Pkt.f.Wettk.
</t>
        </r>
      </text>
    </comment>
    <comment ref="C15" authorId="0" shapeId="0" xr:uid="{00000000-0006-0000-1000-00000E000000}">
      <text>
        <r>
          <rPr>
            <sz val="8"/>
            <color indexed="81"/>
            <rFont val="Tahoma"/>
            <family val="2"/>
          </rPr>
          <t xml:space="preserve">Pkt.f.Demolsky G.
</t>
        </r>
      </text>
    </comment>
    <comment ref="D15" authorId="0" shapeId="0" xr:uid="{00000000-0006-0000-1000-00000F000000}">
      <text>
        <r>
          <rPr>
            <sz val="8"/>
            <color indexed="81"/>
            <rFont val="Tahoma"/>
            <family val="2"/>
          </rPr>
          <t>Lutz Harald
Plank Gerhard</t>
        </r>
      </text>
    </comment>
    <comment ref="C16" authorId="0" shapeId="0" xr:uid="{00000000-0006-0000-1000-000010000000}">
      <text>
        <r>
          <rPr>
            <sz val="8"/>
            <color indexed="81"/>
            <rFont val="Tahoma"/>
            <family val="2"/>
          </rPr>
          <t>Pkt.f.Etlinger F.
Pkt.f.Handl R.</t>
        </r>
      </text>
    </comment>
    <comment ref="D16" authorId="0" shapeId="0" xr:uid="{00000000-0006-0000-1000-000011000000}">
      <text>
        <r>
          <rPr>
            <sz val="8"/>
            <color indexed="81"/>
            <rFont val="Tahoma"/>
            <family val="2"/>
          </rPr>
          <t>f.Wettk.</t>
        </r>
      </text>
    </comment>
    <comment ref="D17" authorId="0" shapeId="0" xr:uid="{00000000-0006-0000-1000-000012000000}">
      <text>
        <r>
          <rPr>
            <sz val="8"/>
            <color indexed="81"/>
            <rFont val="Tahoma"/>
            <family val="2"/>
          </rPr>
          <t xml:space="preserve">f.Wettk.
</t>
        </r>
      </text>
    </comment>
    <comment ref="C18" authorId="0" shapeId="0" xr:uid="{00000000-0006-0000-1000-000013000000}">
      <text>
        <r>
          <rPr>
            <b/>
            <sz val="8"/>
            <color indexed="81"/>
            <rFont val="Tahoma"/>
            <family val="2"/>
          </rPr>
          <t>Pkt.f.Fangmeyer H.</t>
        </r>
      </text>
    </comment>
    <comment ref="D18" authorId="0" shapeId="0" xr:uid="{00000000-0006-0000-1000-000014000000}">
      <text>
        <r>
          <rPr>
            <sz val="8"/>
            <color indexed="81"/>
            <rFont val="Tahoma"/>
            <family val="2"/>
          </rPr>
          <t xml:space="preserve">f.Wettk.
</t>
        </r>
      </text>
    </comment>
    <comment ref="D19" authorId="0" shapeId="0" xr:uid="{00000000-0006-0000-1000-000015000000}">
      <text>
        <r>
          <rPr>
            <sz val="8"/>
            <color indexed="81"/>
            <rFont val="Tahoma"/>
            <family val="2"/>
          </rPr>
          <t xml:space="preserve">f.Wettk.
</t>
        </r>
      </text>
    </comment>
    <comment ref="C20" authorId="0" shapeId="0" xr:uid="{00000000-0006-0000-1000-000016000000}">
      <text>
        <r>
          <rPr>
            <b/>
            <sz val="8"/>
            <color indexed="81"/>
            <rFont val="Tahoma"/>
            <family val="2"/>
          </rPr>
          <t>Pkt.f.Schragl H.</t>
        </r>
      </text>
    </comment>
    <comment ref="D20" authorId="0" shapeId="0" xr:uid="{00000000-0006-0000-1000-000017000000}">
      <text>
        <r>
          <rPr>
            <sz val="8"/>
            <color indexed="81"/>
            <rFont val="Tahoma"/>
            <family val="2"/>
          </rPr>
          <t xml:space="preserve">f.Wettk.
</t>
        </r>
      </text>
    </comment>
    <comment ref="D21" authorId="0" shapeId="0" xr:uid="{00000000-0006-0000-1000-000018000000}">
      <text>
        <r>
          <rPr>
            <sz val="8"/>
            <color indexed="81"/>
            <rFont val="Tahoma"/>
            <family val="2"/>
          </rPr>
          <t xml:space="preserve">f.Wettk.
</t>
        </r>
      </text>
    </comment>
    <comment ref="C22" authorId="0" shapeId="0" xr:uid="{00000000-0006-0000-1000-000019000000}">
      <text>
        <r>
          <rPr>
            <b/>
            <sz val="8"/>
            <color indexed="81"/>
            <rFont val="Tahoma"/>
            <family val="2"/>
          </rPr>
          <t>Pkt.f.Köck C.</t>
        </r>
      </text>
    </comment>
    <comment ref="C24" authorId="0" shapeId="0" xr:uid="{00000000-0006-0000-1000-00001A000000}">
      <text>
        <r>
          <rPr>
            <sz val="8"/>
            <color indexed="81"/>
            <rFont val="Tahoma"/>
            <family val="2"/>
          </rPr>
          <t>Pkt.f.Schragl A.,Schragl H.</t>
        </r>
      </text>
    </comment>
    <comment ref="D24" authorId="0" shapeId="0" xr:uid="{00000000-0006-0000-1000-00001B000000}">
      <text>
        <r>
          <rPr>
            <b/>
            <sz val="8"/>
            <color indexed="81"/>
            <rFont val="Tahoma"/>
            <family val="2"/>
          </rPr>
          <t xml:space="preserve">f. Wettk.
f.Zeilinger Hannes
</t>
        </r>
      </text>
    </comment>
    <comment ref="D25" authorId="0" shapeId="0" xr:uid="{00000000-0006-0000-1000-00001C000000}">
      <text>
        <r>
          <rPr>
            <b/>
            <sz val="8"/>
            <color indexed="81"/>
            <rFont val="Tahoma"/>
            <family val="2"/>
          </rPr>
          <t>f.Wettk.</t>
        </r>
      </text>
    </comment>
    <comment ref="D28" authorId="0" shapeId="0" xr:uid="{00000000-0006-0000-1000-00001D000000}">
      <text>
        <r>
          <rPr>
            <sz val="8"/>
            <color indexed="81"/>
            <rFont val="Tahoma"/>
            <family val="2"/>
          </rPr>
          <t xml:space="preserve">f.Wettk.
</t>
        </r>
      </text>
    </comment>
    <comment ref="D29" authorId="0" shapeId="0" xr:uid="{00000000-0006-0000-1000-00001E000000}">
      <text>
        <r>
          <rPr>
            <sz val="8"/>
            <color indexed="81"/>
            <rFont val="Tahoma"/>
            <family val="2"/>
          </rPr>
          <t xml:space="preserve">f.Wettk.
</t>
        </r>
      </text>
    </comment>
    <comment ref="C30" authorId="0" shapeId="0" xr:uid="{00000000-0006-0000-1000-00001F000000}">
      <text>
        <r>
          <rPr>
            <b/>
            <sz val="8"/>
            <color indexed="81"/>
            <rFont val="Tahoma"/>
            <family val="2"/>
          </rPr>
          <t>Pkt. F.Wettkämpfe</t>
        </r>
      </text>
    </comment>
    <comment ref="D30" authorId="0" shapeId="0" xr:uid="{00000000-0006-0000-1000-000020000000}">
      <text>
        <r>
          <rPr>
            <sz val="8"/>
            <color indexed="81"/>
            <rFont val="Tahoma"/>
            <family val="2"/>
          </rPr>
          <t xml:space="preserve">Kaltenbrunner Karl
Wettkampf
</t>
        </r>
      </text>
    </comment>
    <comment ref="C31" authorId="0" shapeId="0" xr:uid="{00000000-0006-0000-1000-000021000000}">
      <text>
        <r>
          <rPr>
            <sz val="8"/>
            <color indexed="81"/>
            <rFont val="Tahoma"/>
            <family val="2"/>
          </rPr>
          <t>Pkt.f.Kurz O.
Pkt.f.Wettk.</t>
        </r>
      </text>
    </comment>
    <comment ref="D33" authorId="0" shapeId="0" xr:uid="{00000000-0006-0000-1000-000022000000}">
      <text>
        <r>
          <rPr>
            <sz val="8"/>
            <color indexed="81"/>
            <rFont val="Tahoma"/>
            <family val="2"/>
          </rPr>
          <t xml:space="preserve">f.Wettk.
</t>
        </r>
      </text>
    </comment>
    <comment ref="D37" authorId="0" shapeId="0" xr:uid="{00000000-0006-0000-1000-000023000000}">
      <text>
        <r>
          <rPr>
            <b/>
            <sz val="8"/>
            <color indexed="81"/>
            <rFont val="Tahoma"/>
            <family val="2"/>
          </rPr>
          <t>f.Purgstall</t>
        </r>
      </text>
    </comment>
    <comment ref="C39" authorId="0" shapeId="0" xr:uid="{00000000-0006-0000-1000-000024000000}">
      <text>
        <r>
          <rPr>
            <sz val="8"/>
            <color indexed="81"/>
            <rFont val="Tahoma"/>
            <family val="2"/>
          </rPr>
          <t xml:space="preserve">Pkt. f.Wettk.
</t>
        </r>
      </text>
    </comment>
    <comment ref="C45" authorId="0" shapeId="0" xr:uid="{00000000-0006-0000-1000-000025000000}">
      <text>
        <r>
          <rPr>
            <b/>
            <sz val="8"/>
            <color indexed="81"/>
            <rFont val="Tahoma"/>
            <family val="2"/>
          </rPr>
          <t>Pkt.f.Wettk.</t>
        </r>
      </text>
    </comment>
    <comment ref="D49" authorId="0" shapeId="0" xr:uid="{00000000-0006-0000-1000-000026000000}">
      <text>
        <r>
          <rPr>
            <sz val="8"/>
            <color indexed="81"/>
            <rFont val="Tahoma"/>
            <family val="2"/>
          </rPr>
          <t xml:space="preserve">f.Wettk.
</t>
        </r>
      </text>
    </comment>
    <comment ref="D50" authorId="0" shapeId="0" xr:uid="{00000000-0006-0000-1000-000027000000}">
      <text>
        <r>
          <rPr>
            <sz val="8"/>
            <color indexed="81"/>
            <rFont val="Tahoma"/>
            <family val="2"/>
          </rPr>
          <t xml:space="preserve">f.Wettk.
</t>
        </r>
      </text>
    </comment>
    <comment ref="D58" authorId="0" shapeId="0" xr:uid="{00000000-0006-0000-1000-000028000000}">
      <text>
        <r>
          <rPr>
            <sz val="8"/>
            <color indexed="81"/>
            <rFont val="Tahoma"/>
            <family val="2"/>
          </rPr>
          <t xml:space="preserve">f.Wettk.
</t>
        </r>
      </text>
    </comment>
    <comment ref="D59" authorId="0" shapeId="0" xr:uid="{00000000-0006-0000-1000-000029000000}">
      <text>
        <r>
          <rPr>
            <sz val="8"/>
            <color indexed="81"/>
            <rFont val="Tahoma"/>
            <family val="2"/>
          </rPr>
          <t xml:space="preserve">f.Wettk.
</t>
        </r>
      </text>
    </comment>
    <comment ref="D61" authorId="0" shapeId="0" xr:uid="{00000000-0006-0000-1000-00002A000000}">
      <text>
        <r>
          <rPr>
            <b/>
            <sz val="8"/>
            <color indexed="81"/>
            <rFont val="Tahoma"/>
            <family val="2"/>
          </rPr>
          <t>f.Wettk.</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Christian</author>
  </authors>
  <commentList>
    <comment ref="C8" authorId="0" shapeId="0" xr:uid="{00000000-0006-0000-1100-000001000000}">
      <text>
        <r>
          <rPr>
            <sz val="8"/>
            <color indexed="81"/>
            <rFont val="Tahoma"/>
            <family val="2"/>
          </rPr>
          <t>Pkt.f.Raab K.</t>
        </r>
      </text>
    </comment>
    <comment ref="D8" authorId="0" shapeId="0" xr:uid="{00000000-0006-0000-1100-000002000000}">
      <text>
        <r>
          <rPr>
            <sz val="8"/>
            <color indexed="81"/>
            <rFont val="Tahoma"/>
            <family val="2"/>
          </rPr>
          <t xml:space="preserve">++ f.Altj.Lauf u.Silv.Lauf
++ f.Büchele W.
+ f. Gugler G.
+ f.Mayrhofer Robert
</t>
        </r>
      </text>
    </comment>
    <comment ref="C9" authorId="0" shapeId="0" xr:uid="{00000000-0006-0000-1100-000003000000}">
      <text>
        <r>
          <rPr>
            <sz val="8"/>
            <color indexed="81"/>
            <rFont val="Tahoma"/>
            <family val="2"/>
          </rPr>
          <t xml:space="preserve">Pkt.f.Eberl M., Zehetgruber A.
</t>
        </r>
      </text>
    </comment>
    <comment ref="D9" authorId="0" shapeId="0" xr:uid="{00000000-0006-0000-1100-000004000000}">
      <text>
        <r>
          <rPr>
            <sz val="8"/>
            <color indexed="81"/>
            <rFont val="Tahoma"/>
            <family val="2"/>
          </rPr>
          <t xml:space="preserve">+ f.Silv.Lauf
</t>
        </r>
      </text>
    </comment>
    <comment ref="C10" authorId="0" shapeId="0" xr:uid="{00000000-0006-0000-1100-000005000000}">
      <text>
        <r>
          <rPr>
            <sz val="8"/>
            <color indexed="81"/>
            <rFont val="Tahoma"/>
            <family val="2"/>
          </rPr>
          <t>Pkt.f.Dorner J., Schmid J
Pkt.f.Altjahresl (1.Pl.) + Silv.Lauf</t>
        </r>
      </text>
    </comment>
    <comment ref="C11" authorId="0" shapeId="0" xr:uid="{00000000-0006-0000-1100-000006000000}">
      <text>
        <r>
          <rPr>
            <sz val="8"/>
            <color indexed="81"/>
            <rFont val="Tahoma"/>
            <family val="2"/>
          </rPr>
          <t xml:space="preserve">Pkt.f.Großsteiner M.
Pkt.f.Wettkämpfe
</t>
        </r>
      </text>
    </comment>
    <comment ref="D12" authorId="0" shapeId="0" xr:uid="{00000000-0006-0000-1100-000007000000}">
      <text>
        <r>
          <rPr>
            <sz val="8"/>
            <color indexed="81"/>
            <rFont val="Tahoma"/>
            <family val="2"/>
          </rPr>
          <t>+ f.Altj.Lauf</t>
        </r>
      </text>
    </comment>
    <comment ref="C13" authorId="0" shapeId="0" xr:uid="{00000000-0006-0000-1100-000008000000}">
      <text>
        <r>
          <rPr>
            <sz val="8"/>
            <color indexed="81"/>
            <rFont val="Tahoma"/>
            <family val="2"/>
          </rPr>
          <t>Pkt.f.Mayrhofer W.,Zeitlhofer R.</t>
        </r>
      </text>
    </comment>
    <comment ref="D13" authorId="0" shapeId="0" xr:uid="{00000000-0006-0000-1100-000009000000}">
      <text>
        <r>
          <rPr>
            <sz val="8"/>
            <color indexed="81"/>
            <rFont val="Tahoma"/>
            <family val="2"/>
          </rPr>
          <t xml:space="preserve">++ f.Altj.Lauf u.Silv.Lauf
+ Pfleger Johannes
</t>
        </r>
      </text>
    </comment>
    <comment ref="C14" authorId="0" shapeId="0" xr:uid="{00000000-0006-0000-1100-00000A000000}">
      <text>
        <r>
          <rPr>
            <sz val="8"/>
            <color indexed="81"/>
            <rFont val="Tahoma"/>
            <family val="2"/>
          </rPr>
          <t>Pkt.f.Dorner H, Nagelhofer U., Dorner A.,Hackl W.,Dorner F.</t>
        </r>
      </text>
    </comment>
    <comment ref="D14" authorId="0" shapeId="0" xr:uid="{00000000-0006-0000-1100-00000B000000}">
      <text>
        <r>
          <rPr>
            <sz val="8"/>
            <color indexed="81"/>
            <rFont val="Tahoma"/>
            <family val="2"/>
          </rPr>
          <t>++ f. Gleiß Max
++ Alt.u.Silv.Lauf</t>
        </r>
      </text>
    </comment>
    <comment ref="D15" authorId="0" shapeId="0" xr:uid="{00000000-0006-0000-1100-00000C000000}">
      <text>
        <r>
          <rPr>
            <sz val="8"/>
            <color indexed="81"/>
            <rFont val="Tahoma"/>
            <family val="2"/>
          </rPr>
          <t>+ f.Silv.Lauf</t>
        </r>
      </text>
    </comment>
    <comment ref="D16" authorId="0" shapeId="0" xr:uid="{00000000-0006-0000-1100-00000D000000}">
      <text>
        <r>
          <rPr>
            <sz val="8"/>
            <color indexed="81"/>
            <rFont val="Tahoma"/>
            <family val="2"/>
          </rPr>
          <t>+ f.Silv.Lauf</t>
        </r>
      </text>
    </comment>
    <comment ref="D17" authorId="0" shapeId="0" xr:uid="{00000000-0006-0000-1100-00000E000000}">
      <text>
        <r>
          <rPr>
            <sz val="8"/>
            <color indexed="81"/>
            <rFont val="Tahoma"/>
            <family val="2"/>
          </rPr>
          <t>+ f.Altj.Lauf</t>
        </r>
      </text>
    </comment>
    <comment ref="D18" authorId="0" shapeId="0" xr:uid="{00000000-0006-0000-1100-00000F000000}">
      <text>
        <r>
          <rPr>
            <sz val="8"/>
            <color indexed="81"/>
            <rFont val="Tahoma"/>
            <family val="2"/>
          </rPr>
          <t>+ f.Silv.Lauf</t>
        </r>
      </text>
    </comment>
    <comment ref="C19" authorId="0" shapeId="0" xr:uid="{00000000-0006-0000-1100-000010000000}">
      <text>
        <r>
          <rPr>
            <sz val="8"/>
            <color indexed="81"/>
            <rFont val="Tahoma"/>
            <family val="2"/>
          </rPr>
          <t xml:space="preserve">Pkt.f.Großsteiner M.
Pkt.f.Wettkämpfe
</t>
        </r>
      </text>
    </comment>
    <comment ref="D22" authorId="0" shapeId="0" xr:uid="{00000000-0006-0000-1100-000011000000}">
      <text>
        <r>
          <rPr>
            <sz val="8"/>
            <color indexed="81"/>
            <rFont val="Tahoma"/>
            <family val="2"/>
          </rPr>
          <t>++ f.Altj.Lauf u.Silv.Lauf</t>
        </r>
      </text>
    </comment>
    <comment ref="C23" authorId="0" shapeId="0" xr:uid="{00000000-0006-0000-1100-000012000000}">
      <text>
        <r>
          <rPr>
            <sz val="8"/>
            <color indexed="81"/>
            <rFont val="Tahoma"/>
            <family val="2"/>
          </rPr>
          <t>3 Pkt.f.Wettkämpfe</t>
        </r>
      </text>
    </comment>
    <comment ref="D23" authorId="0" shapeId="0" xr:uid="{00000000-0006-0000-1100-000013000000}">
      <text>
        <r>
          <rPr>
            <sz val="8"/>
            <color indexed="81"/>
            <rFont val="Tahoma"/>
            <family val="2"/>
          </rPr>
          <t>Wettk. Krems</t>
        </r>
      </text>
    </comment>
    <comment ref="D24" authorId="0" shapeId="0" xr:uid="{00000000-0006-0000-1100-000014000000}">
      <text>
        <r>
          <rPr>
            <sz val="8"/>
            <color indexed="81"/>
            <rFont val="Tahoma"/>
            <family val="2"/>
          </rPr>
          <t>+ Handl Reinhard
+ Etlinger Franz</t>
        </r>
      </text>
    </comment>
    <comment ref="C25" authorId="0" shapeId="0" xr:uid="{00000000-0006-0000-1100-000015000000}">
      <text>
        <r>
          <rPr>
            <sz val="8"/>
            <color indexed="81"/>
            <rFont val="Tahoma"/>
            <family val="2"/>
          </rPr>
          <t>Pkt.f.Jandl Mario,Steinkellner A.</t>
        </r>
      </text>
    </comment>
    <comment ref="C26" authorId="0" shapeId="0" xr:uid="{00000000-0006-0000-1100-000016000000}">
      <text>
        <r>
          <rPr>
            <sz val="8"/>
            <color indexed="81"/>
            <rFont val="Tahoma"/>
            <family val="2"/>
          </rPr>
          <t>Pkt.f.Jandl Mario</t>
        </r>
      </text>
    </comment>
    <comment ref="D26" authorId="0" shapeId="0" xr:uid="{00000000-0006-0000-1100-000017000000}">
      <text>
        <r>
          <rPr>
            <sz val="8"/>
            <color indexed="81"/>
            <rFont val="Tahoma"/>
            <family val="2"/>
          </rPr>
          <t xml:space="preserve">++ f. Marathon Rom </t>
        </r>
      </text>
    </comment>
    <comment ref="D27" authorId="0" shapeId="0" xr:uid="{00000000-0006-0000-1100-000018000000}">
      <text>
        <r>
          <rPr>
            <sz val="8"/>
            <color indexed="81"/>
            <rFont val="Tahoma"/>
            <family val="2"/>
          </rPr>
          <t>+ f.Altj.Lauf</t>
        </r>
      </text>
    </comment>
    <comment ref="C28" authorId="0" shapeId="0" xr:uid="{00000000-0006-0000-1100-000019000000}">
      <text>
        <r>
          <rPr>
            <sz val="8"/>
            <color indexed="81"/>
            <rFont val="Tahoma"/>
            <family val="2"/>
          </rPr>
          <t xml:space="preserve">Pkt.f.Sklenar B.
Pkt.f.Jandl Mario, Mayrhofer A.
</t>
        </r>
      </text>
    </comment>
    <comment ref="D30" authorId="0" shapeId="0" xr:uid="{00000000-0006-0000-1100-00001A000000}">
      <text>
        <r>
          <rPr>
            <sz val="8"/>
            <color indexed="81"/>
            <rFont val="Tahoma"/>
            <family val="2"/>
          </rPr>
          <t>++ f.Wettkampf</t>
        </r>
      </text>
    </comment>
    <comment ref="D32" authorId="0" shapeId="0" xr:uid="{00000000-0006-0000-1100-00001B000000}">
      <text>
        <r>
          <rPr>
            <sz val="8"/>
            <color indexed="81"/>
            <rFont val="Tahoma"/>
            <family val="2"/>
          </rPr>
          <t>+ f.Silv.Lauf</t>
        </r>
      </text>
    </comment>
    <comment ref="D34" authorId="0" shapeId="0" xr:uid="{00000000-0006-0000-1100-00001C000000}">
      <text>
        <r>
          <rPr>
            <sz val="8"/>
            <color indexed="81"/>
            <rFont val="Tahoma"/>
            <family val="2"/>
          </rPr>
          <t>++ f.Altj.Lauf u.Silv.Lauf</t>
        </r>
      </text>
    </comment>
    <comment ref="D38" authorId="0" shapeId="0" xr:uid="{00000000-0006-0000-1100-00001D000000}">
      <text>
        <r>
          <rPr>
            <sz val="8"/>
            <color indexed="81"/>
            <rFont val="Tahoma"/>
            <family val="2"/>
          </rPr>
          <t>++ f.Silv.Lauf (1.Platz)</t>
        </r>
      </text>
    </comment>
    <comment ref="D39" authorId="0" shapeId="0" xr:uid="{00000000-0006-0000-1100-00001E000000}">
      <text>
        <r>
          <rPr>
            <sz val="8"/>
            <color indexed="81"/>
            <rFont val="Tahoma"/>
            <family val="2"/>
          </rPr>
          <t>+ f.Marathon Rom</t>
        </r>
      </text>
    </comment>
    <comment ref="D43" authorId="0" shapeId="0" xr:uid="{00000000-0006-0000-1100-00001F000000}">
      <text>
        <r>
          <rPr>
            <sz val="8"/>
            <color indexed="81"/>
            <rFont val="Tahoma"/>
            <family val="2"/>
          </rPr>
          <t>+ f.Silv.Lauf</t>
        </r>
      </text>
    </comment>
    <comment ref="D44" authorId="0" shapeId="0" xr:uid="{00000000-0006-0000-1100-000020000000}">
      <text>
        <r>
          <rPr>
            <sz val="8"/>
            <color indexed="81"/>
            <rFont val="Tahoma"/>
            <family val="2"/>
          </rPr>
          <t>+ f.Silv.Lauf</t>
        </r>
      </text>
    </comment>
    <comment ref="D45" authorId="0" shapeId="0" xr:uid="{00000000-0006-0000-1100-000021000000}">
      <text>
        <r>
          <rPr>
            <sz val="8"/>
            <color indexed="81"/>
            <rFont val="Tahoma"/>
            <family val="2"/>
          </rPr>
          <t>+ f.Silv.Lauf</t>
        </r>
      </text>
    </comment>
    <comment ref="D49" authorId="0" shapeId="0" xr:uid="{00000000-0006-0000-1100-000022000000}">
      <text>
        <r>
          <rPr>
            <sz val="8"/>
            <color indexed="81"/>
            <rFont val="Tahoma"/>
            <family val="2"/>
          </rPr>
          <t>+ f.Silv.Lauf</t>
        </r>
      </text>
    </comment>
    <comment ref="D52" authorId="0" shapeId="0" xr:uid="{00000000-0006-0000-1100-000023000000}">
      <text>
        <r>
          <rPr>
            <sz val="8"/>
            <color indexed="81"/>
            <rFont val="Tahoma"/>
            <family val="2"/>
          </rPr>
          <t>+ f.Silv.Lauf</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Christian</author>
    <author>registered user</author>
  </authors>
  <commentList>
    <comment ref="V6" authorId="0" shapeId="0" xr:uid="{00000000-0006-0000-1200-000001000000}">
      <text>
        <r>
          <rPr>
            <sz val="8"/>
            <color indexed="81"/>
            <rFont val="Tahoma"/>
            <family val="2"/>
          </rPr>
          <t>auch Crosslauf in Waidhofen gültig!!!</t>
        </r>
      </text>
    </comment>
    <comment ref="C8" authorId="1" shapeId="0" xr:uid="{00000000-0006-0000-1200-000002000000}">
      <text>
        <r>
          <rPr>
            <sz val="8"/>
            <color indexed="81"/>
            <rFont val="Tahoma"/>
            <family val="2"/>
          </rPr>
          <t>Punkt f. (Boxhofer G., Winkler J.)</t>
        </r>
      </text>
    </comment>
    <comment ref="D8" authorId="1" shapeId="0" xr:uid="{00000000-0006-0000-1200-000003000000}">
      <text>
        <r>
          <rPr>
            <sz val="8"/>
            <color indexed="81"/>
            <rFont val="Tahoma"/>
            <family val="2"/>
          </rPr>
          <t>2 + f.Sylvesterläufe</t>
        </r>
      </text>
    </comment>
    <comment ref="D9" authorId="1" shapeId="0" xr:uid="{00000000-0006-0000-1200-000004000000}">
      <text>
        <r>
          <rPr>
            <sz val="8"/>
            <color indexed="81"/>
            <rFont val="Tahoma"/>
            <family val="2"/>
          </rPr>
          <t>2 + f.Sylvesterläufe</t>
        </r>
      </text>
    </comment>
    <comment ref="C10" authorId="1" shapeId="0" xr:uid="{00000000-0006-0000-1200-000005000000}">
      <text>
        <r>
          <rPr>
            <sz val="8"/>
            <color indexed="81"/>
            <rFont val="Tahoma"/>
            <family val="2"/>
          </rPr>
          <t>Punkt f.(Schatz A., Guttenbrunner J.)</t>
        </r>
      </text>
    </comment>
    <comment ref="D11" authorId="1" shapeId="0" xr:uid="{00000000-0006-0000-1200-000006000000}">
      <text>
        <r>
          <rPr>
            <sz val="8"/>
            <color indexed="81"/>
            <rFont val="Tahoma"/>
            <family val="2"/>
          </rPr>
          <t>2 + f.Sylvesterl. /Sieg</t>
        </r>
      </text>
    </comment>
    <comment ref="C12" authorId="1" shapeId="0" xr:uid="{00000000-0006-0000-1200-000007000000}">
      <text>
        <r>
          <rPr>
            <sz val="8"/>
            <color indexed="81"/>
            <rFont val="Tahoma"/>
            <family val="2"/>
          </rPr>
          <t>Punkt f. (Weihnachtsf.)
Punkt f. 3 +</t>
        </r>
      </text>
    </comment>
    <comment ref="D12" authorId="1" shapeId="0" xr:uid="{00000000-0006-0000-1200-000008000000}">
      <text>
        <r>
          <rPr>
            <sz val="8"/>
            <color indexed="81"/>
            <rFont val="Tahoma"/>
            <family val="2"/>
          </rPr>
          <t xml:space="preserve">1 + für Pilz Martin
</t>
        </r>
      </text>
    </comment>
    <comment ref="C13" authorId="1" shapeId="0" xr:uid="{00000000-0006-0000-1200-000009000000}">
      <text>
        <r>
          <rPr>
            <b/>
            <sz val="8"/>
            <color indexed="81"/>
            <rFont val="Tahoma"/>
            <family val="2"/>
          </rPr>
          <t>registered user:</t>
        </r>
        <r>
          <rPr>
            <sz val="8"/>
            <color indexed="81"/>
            <rFont val="Tahoma"/>
            <family val="2"/>
          </rPr>
          <t xml:space="preserve">
Punkt f. (Weihnachtsf.)</t>
        </r>
      </text>
    </comment>
    <comment ref="D14" authorId="0" shapeId="0" xr:uid="{00000000-0006-0000-1200-00000A000000}">
      <text>
        <r>
          <rPr>
            <sz val="8"/>
            <color indexed="81"/>
            <rFont val="Tahoma"/>
            <family val="2"/>
          </rPr>
          <t>2 + f.Sylvesterläufe</t>
        </r>
      </text>
    </comment>
    <comment ref="C15" authorId="0" shapeId="0" xr:uid="{00000000-0006-0000-1200-00000B000000}">
      <text>
        <r>
          <rPr>
            <sz val="8"/>
            <color indexed="81"/>
            <rFont val="Tahoma"/>
            <family val="2"/>
          </rPr>
          <t>1 Punkt f. 3 +</t>
        </r>
      </text>
    </comment>
    <comment ref="C16" authorId="1" shapeId="0" xr:uid="{00000000-0006-0000-1200-00000C000000}">
      <text>
        <r>
          <rPr>
            <sz val="8"/>
            <color indexed="81"/>
            <rFont val="Tahoma"/>
            <family val="2"/>
          </rPr>
          <t>Punkt f. (Weihnachtsf.)</t>
        </r>
      </text>
    </comment>
    <comment ref="D17" authorId="1" shapeId="0" xr:uid="{00000000-0006-0000-1200-00000D000000}">
      <text>
        <r>
          <rPr>
            <sz val="8"/>
            <color indexed="81"/>
            <rFont val="Tahoma"/>
            <family val="2"/>
          </rPr>
          <t>1 + f.Sylvesteräufe</t>
        </r>
      </text>
    </comment>
    <comment ref="D18" authorId="1" shapeId="0" xr:uid="{00000000-0006-0000-1200-00000E000000}">
      <text>
        <r>
          <rPr>
            <sz val="8"/>
            <color indexed="81"/>
            <rFont val="Tahoma"/>
            <family val="2"/>
          </rPr>
          <t>1 + für Fischer Roland</t>
        </r>
      </text>
    </comment>
    <comment ref="D19" authorId="1" shapeId="0" xr:uid="{00000000-0006-0000-1200-00000F000000}">
      <text>
        <r>
          <rPr>
            <sz val="8"/>
            <color indexed="81"/>
            <rFont val="Tahoma"/>
            <family val="2"/>
          </rPr>
          <t>1 + f.Sylvesterlauf
1 + für CL-Purgstall</t>
        </r>
      </text>
    </comment>
    <comment ref="C20" authorId="1" shapeId="0" xr:uid="{00000000-0006-0000-1200-000010000000}">
      <text>
        <r>
          <rPr>
            <sz val="8"/>
            <color indexed="81"/>
            <rFont val="Tahoma"/>
            <family val="2"/>
          </rPr>
          <t>Punkt f.(Himmelbauer E.)</t>
        </r>
      </text>
    </comment>
    <comment ref="D20" authorId="1" shapeId="0" xr:uid="{00000000-0006-0000-1200-000011000000}">
      <text>
        <r>
          <rPr>
            <sz val="8"/>
            <color indexed="81"/>
            <rFont val="Tahoma"/>
            <family val="2"/>
          </rPr>
          <t xml:space="preserve">1 + für Pils Karl-Heinz
1 + für Pils Roland
</t>
        </r>
      </text>
    </comment>
    <comment ref="C22" authorId="1" shapeId="0" xr:uid="{00000000-0006-0000-1200-000012000000}">
      <text>
        <r>
          <rPr>
            <b/>
            <sz val="8"/>
            <color indexed="81"/>
            <rFont val="Tahoma"/>
            <family val="2"/>
          </rPr>
          <t>registered user:</t>
        </r>
        <r>
          <rPr>
            <sz val="8"/>
            <color indexed="81"/>
            <rFont val="Tahoma"/>
            <family val="2"/>
          </rPr>
          <t xml:space="preserve">
Punkt f. (Weihnachtsf.)</t>
        </r>
      </text>
    </comment>
    <comment ref="D23" authorId="1" shapeId="0" xr:uid="{00000000-0006-0000-1200-000013000000}">
      <text>
        <r>
          <rPr>
            <sz val="8"/>
            <color indexed="81"/>
            <rFont val="Tahoma"/>
            <family val="2"/>
          </rPr>
          <t>1 + für CL-Purgstall
1 + f. Sylvesterlauf</t>
        </r>
      </text>
    </comment>
    <comment ref="C24" authorId="0" shapeId="0" xr:uid="{00000000-0006-0000-1200-000014000000}">
      <text>
        <r>
          <rPr>
            <sz val="8"/>
            <color indexed="81"/>
            <rFont val="Tahoma"/>
            <family val="2"/>
          </rPr>
          <t>1 Punkt f. 3 +</t>
        </r>
      </text>
    </comment>
    <comment ref="D25" authorId="1" shapeId="0" xr:uid="{00000000-0006-0000-1200-000015000000}">
      <text>
        <r>
          <rPr>
            <sz val="8"/>
            <color indexed="81"/>
            <rFont val="Tahoma"/>
            <family val="2"/>
          </rPr>
          <t>2 + f.Sylvesteräufe</t>
        </r>
      </text>
    </comment>
    <comment ref="C26" authorId="1" shapeId="0" xr:uid="{00000000-0006-0000-1200-000016000000}">
      <text>
        <r>
          <rPr>
            <sz val="8"/>
            <color indexed="81"/>
            <rFont val="Tahoma"/>
            <family val="2"/>
          </rPr>
          <t>Punkt f. (Weihnachtsf.)
Punkt f. (Sylvesterläufe u.Sieg in Gresten)</t>
        </r>
      </text>
    </comment>
    <comment ref="D26" authorId="1" shapeId="0" xr:uid="{00000000-0006-0000-1200-000017000000}">
      <text>
        <r>
          <rPr>
            <b/>
            <sz val="8"/>
            <color indexed="81"/>
            <rFont val="Tahoma"/>
            <family val="2"/>
          </rPr>
          <t>registered user:</t>
        </r>
        <r>
          <rPr>
            <sz val="8"/>
            <color indexed="81"/>
            <rFont val="Tahoma"/>
            <family val="2"/>
          </rPr>
          <t xml:space="preserve">
1 + für CL-Purgstall</t>
        </r>
      </text>
    </comment>
    <comment ref="D27" authorId="1" shapeId="0" xr:uid="{00000000-0006-0000-1200-000018000000}">
      <text>
        <r>
          <rPr>
            <sz val="8"/>
            <color indexed="81"/>
            <rFont val="Tahoma"/>
            <family val="2"/>
          </rPr>
          <t>1 + f.Sylvesterlauf</t>
        </r>
      </text>
    </comment>
    <comment ref="D28" authorId="1" shapeId="0" xr:uid="{00000000-0006-0000-1200-000019000000}">
      <text>
        <r>
          <rPr>
            <sz val="8"/>
            <color indexed="81"/>
            <rFont val="Tahoma"/>
            <family val="2"/>
          </rPr>
          <t>2 + f.Sylvesterläufe</t>
        </r>
      </text>
    </comment>
    <comment ref="D32" authorId="1" shapeId="0" xr:uid="{00000000-0006-0000-1200-00001A000000}">
      <text>
        <r>
          <rPr>
            <sz val="8"/>
            <color indexed="81"/>
            <rFont val="Tahoma"/>
            <family val="2"/>
          </rPr>
          <t>1 + f.Sylvesterlauf
1 + f.Wettk.Wien</t>
        </r>
      </text>
    </comment>
    <comment ref="C39" authorId="1" shapeId="0" xr:uid="{00000000-0006-0000-1200-00001B000000}">
      <text>
        <r>
          <rPr>
            <sz val="8"/>
            <color indexed="81"/>
            <rFont val="Tahoma"/>
            <family val="2"/>
          </rPr>
          <t>Punkt f. (Freinberger F.)</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Barbara Kriegl</author>
  </authors>
  <commentList>
    <comment ref="C8" authorId="0" shapeId="0" xr:uid="{00000000-0006-0000-1300-000001000000}">
      <text>
        <r>
          <rPr>
            <sz val="8"/>
            <color indexed="81"/>
            <rFont val="Tahoma"/>
            <family val="2"/>
          </rPr>
          <t xml:space="preserve">4 Bonuspunkte
(Schmid J., Hirtl G., Raab K., Pilz G., Trauner G., Faffelberger F., Pilz E.)
</t>
        </r>
      </text>
    </comment>
    <comment ref="D8" authorId="0" shapeId="0" xr:uid="{00000000-0006-0000-1300-000002000000}">
      <text>
        <r>
          <rPr>
            <sz val="8"/>
            <color indexed="81"/>
            <rFont val="Tahoma"/>
            <family val="2"/>
          </rPr>
          <t xml:space="preserve">1 + für Pilz Martin
2 + für Schuller Willi
</t>
        </r>
      </text>
    </comment>
    <comment ref="C9" authorId="0" shapeId="0" xr:uid="{00000000-0006-0000-1300-000003000000}">
      <text>
        <r>
          <rPr>
            <sz val="8"/>
            <color indexed="81"/>
            <rFont val="Tahoma"/>
            <family val="2"/>
          </rPr>
          <t xml:space="preserve">1 Bonuspunkt
(Wöginger H., Hausberger T.)
</t>
        </r>
      </text>
    </comment>
    <comment ref="D9" authorId="0" shapeId="0" xr:uid="{00000000-0006-0000-1300-000004000000}">
      <text>
        <r>
          <rPr>
            <sz val="8"/>
            <color indexed="81"/>
            <rFont val="Tahoma"/>
            <family val="2"/>
          </rPr>
          <t xml:space="preserve">1 + Jokerplus für besondere Verdienste
</t>
        </r>
      </text>
    </comment>
    <comment ref="C10" authorId="0" shapeId="0" xr:uid="{00000000-0006-0000-1300-000005000000}">
      <text>
        <r>
          <rPr>
            <sz val="8"/>
            <color indexed="81"/>
            <rFont val="Tahoma"/>
            <family val="2"/>
          </rPr>
          <t>3 Bonuspunkte
(Steiner M., Treitler R., Wurzenberger J., Koch M.)</t>
        </r>
      </text>
    </comment>
    <comment ref="C11" authorId="0" shapeId="0" xr:uid="{00000000-0006-0000-1300-000006000000}">
      <text>
        <r>
          <rPr>
            <sz val="8"/>
            <color indexed="81"/>
            <rFont val="Tahoma"/>
            <family val="2"/>
          </rPr>
          <t xml:space="preserve">1 Bonuspunkt
(Keiblinger P.)
</t>
        </r>
      </text>
    </comment>
    <comment ref="D11" authorId="0" shapeId="0" xr:uid="{00000000-0006-0000-1300-000007000000}">
      <text>
        <r>
          <rPr>
            <sz val="8"/>
            <color indexed="81"/>
            <rFont val="Tahoma"/>
            <family val="2"/>
          </rPr>
          <t xml:space="preserve">1 Jokerplus für besondere Verdienste
</t>
        </r>
      </text>
    </comment>
    <comment ref="C12" authorId="0" shapeId="0" xr:uid="{00000000-0006-0000-1300-000008000000}">
      <text>
        <r>
          <rPr>
            <sz val="8"/>
            <color indexed="81"/>
            <rFont val="Tahoma"/>
            <family val="2"/>
          </rPr>
          <t>1 Bonuspunkt (Klauser A.)</t>
        </r>
      </text>
    </comment>
    <comment ref="D12" authorId="0" shapeId="0" xr:uid="{00000000-0006-0000-1300-000009000000}">
      <text>
        <r>
          <rPr>
            <sz val="8"/>
            <color indexed="81"/>
            <rFont val="Tahoma"/>
            <family val="2"/>
          </rPr>
          <t xml:space="preserve">2+ für Großsteiner Michael
2 + für Freinberger Franz
</t>
        </r>
      </text>
    </comment>
    <comment ref="C13" authorId="0" shapeId="0" xr:uid="{00000000-0006-0000-1300-00000A000000}">
      <text>
        <r>
          <rPr>
            <sz val="8"/>
            <color indexed="81"/>
            <rFont val="Tahoma"/>
            <family val="2"/>
          </rPr>
          <t>1 Bonuspunkt
(Lichtenschopf J., Üblacker F.)</t>
        </r>
      </text>
    </comment>
    <comment ref="D13" authorId="0" shapeId="0" xr:uid="{00000000-0006-0000-1300-00000B000000}">
      <text>
        <r>
          <rPr>
            <sz val="8"/>
            <color indexed="81"/>
            <rFont val="Tahoma"/>
            <family val="2"/>
          </rPr>
          <t xml:space="preserve">1 + für Walter Kloimwieder jun.
</t>
        </r>
      </text>
    </comment>
    <comment ref="C14" authorId="0" shapeId="0" xr:uid="{00000000-0006-0000-1300-00000C000000}">
      <text>
        <r>
          <rPr>
            <sz val="8"/>
            <color indexed="81"/>
            <rFont val="Tahoma"/>
            <family val="2"/>
          </rPr>
          <t xml:space="preserve">1 Bonuspunkt
(Büchele W.)
</t>
        </r>
      </text>
    </comment>
    <comment ref="D17" authorId="0" shapeId="0" xr:uid="{00000000-0006-0000-1300-00000D000000}">
      <text>
        <r>
          <rPr>
            <sz val="8"/>
            <color indexed="81"/>
            <rFont val="Tahoma"/>
            <family val="2"/>
          </rPr>
          <t>für Böckl Sigi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9" authorId="0" shapeId="0" xr:uid="{865408E0-7E68-4345-976C-9468C4A0327D}">
      <text>
        <r>
          <rPr>
            <b/>
            <sz val="9"/>
            <color indexed="81"/>
            <rFont val="Segoe UI"/>
            <family val="2"/>
          </rPr>
          <t>Plösser T.
Poustka H.
Schachner R.
Furtner J.
Bragance H.
Ricker A.
Maderthaner P.
Jung A.
Wenninger M.
Mutapcic A.
Bechyne T.
Pkt. F.Wettk.inkl. Strecke u.Fasching</t>
        </r>
      </text>
    </comment>
    <comment ref="D9" authorId="0" shapeId="0" xr:uid="{136A58C5-E3CB-46A4-B44B-AC16FC91673E}">
      <text>
        <r>
          <rPr>
            <b/>
            <sz val="9"/>
            <color indexed="81"/>
            <rFont val="Segoe UI"/>
            <family val="2"/>
          </rPr>
          <t>Bechyne S.
Aichinger M.
Bechyne R.
Pfaffeneder A.
Pechhacker M
Mairhofer F.</t>
        </r>
      </text>
    </comment>
    <comment ref="C10" authorId="0" shapeId="0" xr:uid="{5156D2FD-110A-4744-9BC9-CB80B8758A3D}">
      <text>
        <r>
          <rPr>
            <b/>
            <sz val="9"/>
            <color indexed="81"/>
            <rFont val="Segoe UI"/>
            <family val="2"/>
          </rPr>
          <t>2 Pkt.f.Wettk.(inkl. Strecke u. Fasching)
Riegler M.
Gassner A.
Seifriedsberger C.
Wallner C.
Hofschweiger C.</t>
        </r>
      </text>
    </comment>
    <comment ref="D10" authorId="0" shapeId="0" xr:uid="{590D5D67-D57E-4943-A58C-CBE54C4C8777}">
      <text>
        <r>
          <rPr>
            <b/>
            <sz val="9"/>
            <color indexed="81"/>
            <rFont val="Segoe UI"/>
            <family val="2"/>
          </rPr>
          <t>Wurm S.
Skorvanek M.</t>
        </r>
      </text>
    </comment>
    <comment ref="C11" authorId="0" shapeId="0" xr:uid="{A1353692-27D0-4AC1-89D2-803A126218D1}">
      <text>
        <r>
          <rPr>
            <b/>
            <sz val="9"/>
            <color indexed="81"/>
            <rFont val="Segoe UI"/>
            <family val="2"/>
          </rPr>
          <t>5 Pkt. f.Wettk. Inkl. Strecke
Koller D.</t>
        </r>
      </text>
    </comment>
    <comment ref="C12" authorId="0" shapeId="0" xr:uid="{8E639076-C90F-4C99-ABE1-AB9ABB2B8778}">
      <text>
        <r>
          <rPr>
            <b/>
            <sz val="9"/>
            <color indexed="81"/>
            <rFont val="Segoe UI"/>
            <family val="2"/>
          </rPr>
          <t xml:space="preserve">5 Pkt.f.Wettk. Inkl. Strecke u. Fasching
Nenning D.
</t>
        </r>
      </text>
    </comment>
    <comment ref="D12" authorId="0" shapeId="0" xr:uid="{F24D1A36-AB95-4645-8F49-024788B412B9}">
      <text>
        <r>
          <rPr>
            <b/>
            <sz val="9"/>
            <color indexed="81"/>
            <rFont val="Segoe UI"/>
            <family val="2"/>
          </rPr>
          <t>Lambach, Pfaffst.</t>
        </r>
      </text>
    </comment>
    <comment ref="C13" authorId="0" shapeId="0" xr:uid="{F07E96F0-E081-43FE-AF59-44392C774215}">
      <text>
        <r>
          <rPr>
            <b/>
            <sz val="9"/>
            <color indexed="81"/>
            <rFont val="Segoe UI"/>
            <family val="2"/>
          </rPr>
          <t>3 Wettk.(inkl.Strecke)
Plank H.
Zeitlhofer R.</t>
        </r>
      </text>
    </comment>
    <comment ref="C14" authorId="0" shapeId="0" xr:uid="{BC01B102-ABDB-44E2-9AC9-4FFD090A720B}">
      <text>
        <r>
          <rPr>
            <b/>
            <sz val="9"/>
            <color indexed="81"/>
            <rFont val="Segoe UI"/>
            <family val="2"/>
          </rPr>
          <t>Pkt.f.Wettk.inkl.Strecke.u.Fasching</t>
        </r>
      </text>
    </comment>
    <comment ref="C15" authorId="0" shapeId="0" xr:uid="{1D84FA6B-829B-4A69-BF83-9F82AFDB478B}">
      <text>
        <r>
          <rPr>
            <b/>
            <sz val="9"/>
            <color indexed="81"/>
            <rFont val="Segoe UI"/>
            <family val="2"/>
          </rPr>
          <t>Pkt.f.Wettk.inkl.Strecke</t>
        </r>
      </text>
    </comment>
    <comment ref="D16" authorId="0" shapeId="0" xr:uid="{81B8CAD5-50D8-4879-9372-00D602040F01}">
      <text>
        <r>
          <rPr>
            <b/>
            <sz val="9"/>
            <color indexed="81"/>
            <rFont val="Segoe UI"/>
            <family val="2"/>
          </rPr>
          <t>Fasching, Ardagger</t>
        </r>
      </text>
    </comment>
    <comment ref="C19" authorId="0" shapeId="0" xr:uid="{6EF557E8-AAA6-4D64-83B6-3E9E29528179}">
      <text>
        <r>
          <rPr>
            <b/>
            <sz val="9"/>
            <color indexed="81"/>
            <rFont val="Segoe UI"/>
            <family val="2"/>
          </rPr>
          <t>Mulzer M.
Wagner J.</t>
        </r>
      </text>
    </comment>
    <comment ref="D19" authorId="0" shapeId="0" xr:uid="{E38AD34C-8898-4858-A0B4-6AABDC50B0FC}">
      <text>
        <r>
          <rPr>
            <b/>
            <sz val="9"/>
            <color indexed="81"/>
            <rFont val="Segoe UI"/>
            <family val="2"/>
          </rPr>
          <t>Strecke,Ardagger
Brunner N.</t>
        </r>
      </text>
    </comment>
    <comment ref="D20" authorId="0" shapeId="0" xr:uid="{80689769-C55F-497D-B566-A3B103B41AD1}">
      <text>
        <r>
          <rPr>
            <b/>
            <sz val="9"/>
            <color indexed="81"/>
            <rFont val="Segoe UI"/>
            <family val="2"/>
          </rPr>
          <t>Strecke, Ardagger</t>
        </r>
      </text>
    </comment>
    <comment ref="C21" authorId="0" shapeId="0" xr:uid="{2402118D-A688-4DE7-B2D2-9796F23DC46D}">
      <text>
        <r>
          <rPr>
            <b/>
            <sz val="9"/>
            <color indexed="81"/>
            <rFont val="Segoe UI"/>
            <family val="2"/>
          </rPr>
          <t>Pkt.f.Wettk.inkl.Strecke u.Fasching</t>
        </r>
      </text>
    </comment>
    <comment ref="D22" authorId="0" shapeId="0" xr:uid="{32F6526A-5263-4E53-98F8-AA820CA7FA3F}">
      <text>
        <r>
          <rPr>
            <b/>
            <sz val="9"/>
            <color indexed="81"/>
            <rFont val="Segoe UI"/>
            <family val="2"/>
          </rPr>
          <t>Strecke, Fasching</t>
        </r>
      </text>
    </comment>
    <comment ref="D23" authorId="0" shapeId="0" xr:uid="{B5EDE335-DD70-4655-B5B6-20FAF96ED5EF}">
      <text>
        <r>
          <rPr>
            <b/>
            <sz val="9"/>
            <color indexed="81"/>
            <rFont val="Segoe UI"/>
            <family val="2"/>
          </rPr>
          <t>Strecke, Ardagger</t>
        </r>
      </text>
    </comment>
    <comment ref="D24" authorId="0" shapeId="0" xr:uid="{6F9FDBA3-6686-4618-9DD6-E9752FD52B1E}">
      <text>
        <r>
          <rPr>
            <b/>
            <sz val="9"/>
            <color indexed="81"/>
            <rFont val="Segoe UI"/>
            <family val="2"/>
          </rPr>
          <t>Strecke,Ardagger</t>
        </r>
      </text>
    </comment>
    <comment ref="C25" authorId="0" shapeId="0" xr:uid="{6F6E614A-9C7E-4EE3-962A-12C9A3EC5E06}">
      <text>
        <r>
          <rPr>
            <b/>
            <sz val="9"/>
            <color indexed="81"/>
            <rFont val="Segoe UI"/>
            <family val="2"/>
          </rPr>
          <t>Kamleitner T.</t>
        </r>
      </text>
    </comment>
    <comment ref="D25" authorId="0" shapeId="0" xr:uid="{AD5E2572-044C-4C49-A918-9BC68E07234F}">
      <text>
        <r>
          <rPr>
            <b/>
            <sz val="9"/>
            <color indexed="81"/>
            <rFont val="Segoe UI"/>
            <family val="2"/>
          </rPr>
          <t>Strecke</t>
        </r>
      </text>
    </comment>
    <comment ref="D26" authorId="0" shapeId="0" xr:uid="{92A25B4E-5FBF-4003-9379-0309BD631207}">
      <text>
        <r>
          <rPr>
            <b/>
            <sz val="9"/>
            <color indexed="81"/>
            <rFont val="Segoe UI"/>
            <family val="2"/>
          </rPr>
          <t>Fasching, Ardagger</t>
        </r>
      </text>
    </comment>
    <comment ref="D27" authorId="0" shapeId="0" xr:uid="{DD7A8738-52DC-42E5-AB8E-A9B284A96477}">
      <text>
        <r>
          <rPr>
            <b/>
            <sz val="9"/>
            <color indexed="81"/>
            <rFont val="Segoe UI"/>
            <family val="2"/>
          </rPr>
          <t>Ardagger</t>
        </r>
      </text>
    </comment>
    <comment ref="D30" authorId="0" shapeId="0" xr:uid="{80F707B1-D72A-4883-AFCC-25373F703261}">
      <text>
        <r>
          <rPr>
            <b/>
            <sz val="9"/>
            <color indexed="81"/>
            <rFont val="Segoe UI"/>
            <family val="2"/>
          </rPr>
          <t>Kematen, Zürich</t>
        </r>
      </text>
    </comment>
    <comment ref="D31" authorId="0" shapeId="0" xr:uid="{7FA4DE0B-849C-4C73-8E63-D52E380EE9C8}">
      <text>
        <r>
          <rPr>
            <b/>
            <sz val="9"/>
            <color indexed="81"/>
            <rFont val="Segoe UI"/>
            <family val="2"/>
          </rPr>
          <t>Strecke</t>
        </r>
      </text>
    </comment>
    <comment ref="D33" authorId="0" shapeId="0" xr:uid="{E6D4AB1D-68A7-4123-B541-B9724C2DF693}">
      <text>
        <r>
          <rPr>
            <b/>
            <sz val="9"/>
            <color indexed="81"/>
            <rFont val="Segoe UI"/>
            <family val="2"/>
          </rPr>
          <t>Lunz/See,Ardagger
Beham M.</t>
        </r>
      </text>
    </comment>
    <comment ref="D34" authorId="0" shapeId="0" xr:uid="{95BD3A1F-DF26-4E8E-A92D-5D424FFF5813}">
      <text>
        <r>
          <rPr>
            <b/>
            <sz val="9"/>
            <color indexed="81"/>
            <rFont val="Segoe UI"/>
            <family val="2"/>
          </rPr>
          <t>Strecke, Fasching</t>
        </r>
      </text>
    </comment>
    <comment ref="C35" authorId="0" shapeId="0" xr:uid="{4ECD9DC0-5323-418F-A625-958C7190F178}">
      <text>
        <r>
          <rPr>
            <b/>
            <sz val="9"/>
            <color indexed="81"/>
            <rFont val="Segoe UI"/>
            <family val="2"/>
          </rPr>
          <t>2 Pkt.f.Wettk. Inkl.Strecke</t>
        </r>
      </text>
    </comment>
    <comment ref="D35" authorId="0" shapeId="0" xr:uid="{F9EA121E-759D-4C48-A407-AB7C51F8F67C}">
      <text>
        <r>
          <rPr>
            <b/>
            <sz val="9"/>
            <color indexed="81"/>
            <rFont val="Segoe UI"/>
            <family val="2"/>
          </rPr>
          <t>Kapelln,Ardagger</t>
        </r>
      </text>
    </comment>
    <comment ref="C36" authorId="0" shapeId="0" xr:uid="{4594BFAE-AA0D-483A-8DCA-25E4253EF060}">
      <text>
        <r>
          <rPr>
            <b/>
            <sz val="9"/>
            <color indexed="81"/>
            <rFont val="Segoe UI"/>
            <family val="2"/>
          </rPr>
          <t>Kaltenbrunner M.</t>
        </r>
      </text>
    </comment>
    <comment ref="D36" authorId="0" shapeId="0" xr:uid="{18EFEFFE-AC90-434F-B58E-64045B1C80EF}">
      <text>
        <r>
          <rPr>
            <b/>
            <sz val="9"/>
            <color indexed="81"/>
            <rFont val="Segoe UI"/>
            <family val="2"/>
          </rPr>
          <t>Strecke</t>
        </r>
      </text>
    </comment>
    <comment ref="D37" authorId="0" shapeId="0" xr:uid="{BE5CA41D-F36E-4EA3-938C-4B61CEC31177}">
      <text>
        <r>
          <rPr>
            <b/>
            <sz val="9"/>
            <color indexed="81"/>
            <rFont val="Segoe UI"/>
            <family val="2"/>
          </rPr>
          <t>Fasching</t>
        </r>
      </text>
    </comment>
    <comment ref="D38" authorId="0" shapeId="0" xr:uid="{E59F745B-24D7-45B7-9955-5E48B9881CCF}">
      <text>
        <r>
          <rPr>
            <b/>
            <sz val="9"/>
            <color indexed="81"/>
            <rFont val="Segoe UI"/>
            <family val="2"/>
          </rPr>
          <t>Strecke</t>
        </r>
      </text>
    </comment>
    <comment ref="C40" authorId="0" shapeId="0" xr:uid="{486D48D1-9330-4C64-9373-E55DA79125C3}">
      <text>
        <r>
          <rPr>
            <b/>
            <sz val="9"/>
            <color indexed="81"/>
            <rFont val="Segoe UI"/>
            <family val="2"/>
          </rPr>
          <t>Pkt.f.Wettk.</t>
        </r>
      </text>
    </comment>
    <comment ref="D42" authorId="0" shapeId="0" xr:uid="{37D994B7-93D3-4C78-A57E-96815591EFB0}">
      <text>
        <r>
          <rPr>
            <b/>
            <sz val="9"/>
            <color indexed="81"/>
            <rFont val="Segoe UI"/>
            <family val="2"/>
          </rPr>
          <t>Schuller M.</t>
        </r>
      </text>
    </comment>
    <comment ref="C44" authorId="0" shapeId="0" xr:uid="{5B6347B5-DA90-4D75-8C93-6C07E87BAD99}">
      <text>
        <r>
          <rPr>
            <b/>
            <sz val="9"/>
            <color indexed="81"/>
            <rFont val="Segoe UI"/>
            <family val="2"/>
          </rPr>
          <t>Litzellachner A.</t>
        </r>
      </text>
    </comment>
    <comment ref="D44" authorId="0" shapeId="0" xr:uid="{65BA2AF0-265E-4931-949D-2FDE39A18FB2}">
      <text>
        <r>
          <rPr>
            <b/>
            <sz val="9"/>
            <color indexed="81"/>
            <rFont val="Segoe UI"/>
            <family val="2"/>
          </rPr>
          <t>Strecke</t>
        </r>
      </text>
    </comment>
    <comment ref="D45" authorId="0" shapeId="0" xr:uid="{AED68354-F2A3-45E9-9ABA-AA80B2CA6B6C}">
      <text>
        <r>
          <rPr>
            <b/>
            <sz val="9"/>
            <color indexed="81"/>
            <rFont val="Segoe UI"/>
            <family val="2"/>
          </rPr>
          <t>Strecke, Ardagger</t>
        </r>
      </text>
    </comment>
    <comment ref="D46" authorId="0" shapeId="0" xr:uid="{C027D2AB-27BF-41F2-9645-C1C304BC83D2}">
      <text>
        <r>
          <rPr>
            <b/>
            <sz val="9"/>
            <color indexed="81"/>
            <rFont val="Segoe UI"/>
            <family val="2"/>
          </rPr>
          <t>Strecke</t>
        </r>
      </text>
    </comment>
    <comment ref="D50" authorId="0" shapeId="0" xr:uid="{969EB9B7-8C53-4A75-A37E-CF6F81869D49}">
      <text>
        <r>
          <rPr>
            <b/>
            <sz val="9"/>
            <color indexed="81"/>
            <rFont val="Segoe UI"/>
            <family val="2"/>
          </rPr>
          <t>Strecke, Fasching
Arnreiter Andreas</t>
        </r>
      </text>
    </comment>
    <comment ref="D51" authorId="0" shapeId="0" xr:uid="{C2A06B08-AA4A-40C0-96ED-7C39AC90E95B}">
      <text>
        <r>
          <rPr>
            <b/>
            <sz val="9"/>
            <color indexed="81"/>
            <rFont val="Segoe UI"/>
            <family val="2"/>
          </rPr>
          <t>Fasching</t>
        </r>
      </text>
    </comment>
    <comment ref="D52" authorId="0" shapeId="0" xr:uid="{B730C772-D985-4916-A49F-B6C9D1B91804}">
      <text>
        <r>
          <rPr>
            <b/>
            <sz val="9"/>
            <color indexed="81"/>
            <rFont val="Segoe UI"/>
            <family val="2"/>
          </rPr>
          <t>Aichinger A.</t>
        </r>
      </text>
    </comment>
    <comment ref="D55" authorId="0" shapeId="0" xr:uid="{400557B0-8435-4C16-9E19-C7BDA5E60F56}">
      <text>
        <r>
          <rPr>
            <b/>
            <sz val="9"/>
            <color indexed="81"/>
            <rFont val="Segoe UI"/>
            <family val="2"/>
          </rPr>
          <t>Strecke</t>
        </r>
      </text>
    </comment>
    <comment ref="D63" authorId="0" shapeId="0" xr:uid="{99DBFDF0-36B2-4D9E-A0C4-B1EAB55C48CD}">
      <text>
        <r>
          <rPr>
            <b/>
            <sz val="9"/>
            <color indexed="81"/>
            <rFont val="Segoe UI"/>
            <family val="2"/>
          </rPr>
          <t>Strecke, Fasching</t>
        </r>
      </text>
    </comment>
    <comment ref="D64" authorId="0" shapeId="0" xr:uid="{C43CA191-1B27-4936-811F-746673F7133C}">
      <text>
        <r>
          <rPr>
            <b/>
            <sz val="9"/>
            <color indexed="81"/>
            <rFont val="Segoe UI"/>
            <family val="2"/>
          </rPr>
          <t>Strecke</t>
        </r>
      </text>
    </comment>
    <comment ref="D71" authorId="0" shapeId="0" xr:uid="{84E70D8C-5F92-4754-B084-BFA38484DFB5}">
      <text>
        <r>
          <rPr>
            <b/>
            <sz val="9"/>
            <color indexed="81"/>
            <rFont val="Segoe UI"/>
            <family val="2"/>
          </rPr>
          <t>Wien,Ardagger</t>
        </r>
      </text>
    </comment>
    <comment ref="D75" authorId="0" shapeId="0" xr:uid="{F0302652-AC40-4CAE-A70D-2FDA97579AA4}">
      <text>
        <r>
          <rPr>
            <b/>
            <sz val="9"/>
            <color indexed="81"/>
            <rFont val="Segoe UI"/>
            <family val="2"/>
          </rPr>
          <t>Strecke</t>
        </r>
      </text>
    </comment>
    <comment ref="D78" authorId="0" shapeId="0" xr:uid="{ECD71FC2-39A4-4C8B-B774-5A590C3D8AEF}">
      <text>
        <r>
          <rPr>
            <b/>
            <sz val="9"/>
            <color indexed="81"/>
            <rFont val="Segoe UI"/>
            <family val="2"/>
          </rPr>
          <t>Kematen</t>
        </r>
      </text>
    </comment>
    <comment ref="D93" authorId="0" shapeId="0" xr:uid="{E835F65A-7CFE-41D5-9223-084E93732884}">
      <text>
        <r>
          <rPr>
            <b/>
            <sz val="9"/>
            <color indexed="81"/>
            <rFont val="Segoe UI"/>
            <family val="2"/>
          </rPr>
          <t>Ardagger</t>
        </r>
      </text>
    </comment>
    <comment ref="D94" authorId="0" shapeId="0" xr:uid="{B8C7CEB8-B707-4D11-B74C-976FF10A13D7}">
      <text>
        <r>
          <rPr>
            <b/>
            <sz val="9"/>
            <color indexed="81"/>
            <rFont val="Segoe UI"/>
            <family val="2"/>
          </rPr>
          <t>Kurz S.</t>
        </r>
      </text>
    </comment>
    <comment ref="D137" authorId="0" shapeId="0" xr:uid="{7C202131-2122-4B40-BC00-90AEE9041D5F}">
      <text>
        <r>
          <rPr>
            <b/>
            <sz val="9"/>
            <color indexed="81"/>
            <rFont val="Segoe UI"/>
            <family val="2"/>
          </rPr>
          <t xml:space="preserve">Kematen,Ardagger
</t>
        </r>
      </text>
    </comment>
    <comment ref="D150" authorId="0" shapeId="0" xr:uid="{B520104E-73C7-4E03-91AF-ECC97FE768ED}">
      <text>
        <r>
          <rPr>
            <b/>
            <sz val="9"/>
            <color indexed="81"/>
            <rFont val="Segoe UI"/>
            <family val="2"/>
          </rPr>
          <t>Strecke</t>
        </r>
      </text>
    </comment>
    <comment ref="D164" authorId="0" shapeId="0" xr:uid="{EC73D2DC-CEAF-47C2-8046-74FF08C7016F}">
      <text>
        <r>
          <rPr>
            <b/>
            <sz val="9"/>
            <color indexed="81"/>
            <rFont val="Segoe UI"/>
            <family val="2"/>
          </rPr>
          <t>Ardagger (++)</t>
        </r>
      </text>
    </comment>
    <comment ref="D165" authorId="0" shapeId="0" xr:uid="{C3062003-FC95-4080-840D-4811A9347CF2}">
      <text>
        <r>
          <rPr>
            <b/>
            <sz val="9"/>
            <color indexed="81"/>
            <rFont val="Segoe UI"/>
            <family val="2"/>
          </rPr>
          <t>Ardagger</t>
        </r>
      </text>
    </comment>
    <comment ref="D166" authorId="0" shapeId="0" xr:uid="{5F666AE6-F67B-4DFD-9C5D-A8BF4C325840}">
      <text>
        <r>
          <rPr>
            <b/>
            <sz val="9"/>
            <color indexed="81"/>
            <rFont val="Segoe UI"/>
            <family val="2"/>
          </rPr>
          <t>Ardagger</t>
        </r>
      </text>
    </comment>
    <comment ref="D167" authorId="0" shapeId="0" xr:uid="{E46BDF2C-C699-43A1-A007-E4C05E4FAA1F}">
      <text>
        <r>
          <rPr>
            <b/>
            <sz val="9"/>
            <color indexed="81"/>
            <rFont val="Segoe UI"/>
            <family val="2"/>
          </rPr>
          <t>Kematen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19D92D9C-9987-4990-A45C-A77BE8D0F583}">
      <text>
        <r>
          <rPr>
            <b/>
            <sz val="9"/>
            <color indexed="81"/>
            <rFont val="Segoe UI"/>
            <family val="2"/>
          </rPr>
          <t>2 Pkt. F.Wettk.(inkl.Strecke und Fasching)
Rosenthaler B.
Vondrak M.
Wimmer D.
Brandstetter U.
Aigner M.
Führer P.
Etlinger KH
Bechyne S.
Bauernfeind U.
Aichner Bastian
Möstl Elvis
Leimhofer Julian
Wagner David
Zettel Hannes
Spreitzer Lukas</t>
        </r>
      </text>
    </comment>
    <comment ref="D8" authorId="0" shapeId="0" xr:uid="{00000000-0006-0000-0000-00000F000000}">
      <text>
        <r>
          <rPr>
            <sz val="9"/>
            <color indexed="81"/>
            <rFont val="Segoe UI"/>
            <family val="2"/>
          </rPr>
          <t>Gaspar
Gangl
Großsteiner Patrick
Haselsteiner D.</t>
        </r>
      </text>
    </comment>
    <comment ref="C9" authorId="0" shapeId="0" xr:uid="{00000000-0006-0000-0000-000003000000}">
      <text>
        <r>
          <rPr>
            <b/>
            <sz val="9"/>
            <color indexed="81"/>
            <rFont val="Segoe UI"/>
            <family val="2"/>
          </rPr>
          <t>3 Pkt. F.Wettk. Inkl. Strecke un Fasching</t>
        </r>
      </text>
    </comment>
    <comment ref="D9" authorId="0" shapeId="0" xr:uid="{00000000-0006-0000-0000-000004000000}">
      <text>
        <r>
          <rPr>
            <sz val="9"/>
            <color indexed="81"/>
            <rFont val="Segoe UI"/>
            <family val="2"/>
          </rPr>
          <t>Hofer M.
Baumgartner D.</t>
        </r>
      </text>
    </comment>
    <comment ref="C10" authorId="0" shapeId="0" xr:uid="{00000000-0006-0000-0000-000001000000}">
      <text>
        <r>
          <rPr>
            <b/>
            <sz val="9"/>
            <color indexed="81"/>
            <rFont val="Segoe UI"/>
            <family val="2"/>
          </rPr>
          <t>2 Pkt. Wettk. (inkl.Strecke und Fasching)
Müller R.</t>
        </r>
      </text>
    </comment>
    <comment ref="D10" authorId="0" shapeId="0" xr:uid="{00000000-0006-0000-0000-000002000000}">
      <text>
        <r>
          <rPr>
            <sz val="9"/>
            <color indexed="81"/>
            <rFont val="Segoe UI"/>
            <family val="2"/>
          </rPr>
          <t>Furtner A
Skorvanek M</t>
        </r>
      </text>
    </comment>
    <comment ref="C11" authorId="0" shapeId="0" xr:uid="{DFF1AB71-5DCF-442B-AC2B-4D4FA71A1990}">
      <text>
        <r>
          <rPr>
            <b/>
            <sz val="9"/>
            <color indexed="81"/>
            <rFont val="Segoe UI"/>
            <family val="2"/>
          </rPr>
          <t>1 Pkt. F. Wettk. Inkl. Strecke und Fasching</t>
        </r>
      </text>
    </comment>
    <comment ref="D12" authorId="0" shapeId="0" xr:uid="{F1AB356F-B052-4614-AE24-DFCACD280860}">
      <text>
        <r>
          <rPr>
            <sz val="9"/>
            <color indexed="81"/>
            <rFont val="Segoe UI"/>
            <family val="2"/>
          </rPr>
          <t>Strecke</t>
        </r>
      </text>
    </comment>
    <comment ref="D13" authorId="0" shapeId="0" xr:uid="{00000000-0006-0000-0000-000006000000}">
      <text>
        <r>
          <rPr>
            <sz val="9"/>
            <color indexed="81"/>
            <rFont val="Segoe UI"/>
            <family val="2"/>
          </rPr>
          <t>Strecke</t>
        </r>
      </text>
    </comment>
    <comment ref="D14" authorId="0" shapeId="0" xr:uid="{00000000-0006-0000-0000-000007000000}">
      <text>
        <r>
          <rPr>
            <sz val="9"/>
            <color indexed="81"/>
            <rFont val="Segoe UI"/>
            <family val="2"/>
          </rPr>
          <t>Strecke</t>
        </r>
      </text>
    </comment>
    <comment ref="C15" authorId="0" shapeId="0" xr:uid="{DC7B45A1-6D87-4E5D-B1DF-D79F0ED5ADAF}">
      <text>
        <r>
          <rPr>
            <b/>
            <sz val="9"/>
            <color indexed="81"/>
            <rFont val="Segoe UI"/>
            <family val="2"/>
          </rPr>
          <t>Neuhofen/Krems (inkl. Strecke)</t>
        </r>
      </text>
    </comment>
    <comment ref="C16" authorId="0" shapeId="0" xr:uid="{D08141F7-8696-467C-828E-C25056D8F3DB}">
      <text>
        <r>
          <rPr>
            <b/>
            <sz val="9"/>
            <color indexed="81"/>
            <rFont val="Segoe UI"/>
            <family val="2"/>
          </rPr>
          <t>Fallmann Ch.</t>
        </r>
      </text>
    </comment>
    <comment ref="D16" authorId="0" shapeId="0" xr:uid="{00000000-0006-0000-0000-000009000000}">
      <text>
        <r>
          <rPr>
            <sz val="9"/>
            <color indexed="81"/>
            <rFont val="Segoe UI"/>
            <family val="2"/>
          </rPr>
          <t>Fixl Raphael
Neuhofen/Krems, Strecke</t>
        </r>
      </text>
    </comment>
    <comment ref="D18" authorId="0" shapeId="0" xr:uid="{00000000-0006-0000-0000-00000A000000}">
      <text>
        <r>
          <rPr>
            <sz val="9"/>
            <color indexed="81"/>
            <rFont val="Segoe UI"/>
            <family val="2"/>
          </rPr>
          <t>Strecke, Fasching
Aichner Tobias</t>
        </r>
      </text>
    </comment>
    <comment ref="D19" authorId="0" shapeId="0" xr:uid="{00000000-0006-0000-0000-000008000000}">
      <text>
        <r>
          <rPr>
            <sz val="9"/>
            <color indexed="81"/>
            <rFont val="Segoe UI"/>
            <family val="2"/>
          </rPr>
          <t>Pattera Ph.
Strecke</t>
        </r>
      </text>
    </comment>
    <comment ref="D20" authorId="0" shapeId="0" xr:uid="{CAB27342-01BE-4F6E-A205-7CC3B3BD4386}">
      <text>
        <r>
          <rPr>
            <sz val="9"/>
            <color indexed="81"/>
            <rFont val="Segoe UI"/>
            <family val="2"/>
          </rPr>
          <t>Strecke</t>
        </r>
      </text>
    </comment>
    <comment ref="D21" authorId="0" shapeId="0" xr:uid="{00000000-0006-0000-0000-00000D000000}">
      <text>
        <r>
          <rPr>
            <sz val="9"/>
            <color indexed="81"/>
            <rFont val="Segoe UI"/>
            <family val="2"/>
          </rPr>
          <t>Strecke</t>
        </r>
      </text>
    </comment>
    <comment ref="D22" authorId="0" shapeId="0" xr:uid="{00000000-0006-0000-0000-000010000000}">
      <text>
        <r>
          <rPr>
            <sz val="9"/>
            <color indexed="81"/>
            <rFont val="Segoe UI"/>
            <family val="2"/>
          </rPr>
          <t>Strecke</t>
        </r>
      </text>
    </comment>
    <comment ref="D23" authorId="0" shapeId="0" xr:uid="{B82C6315-82A2-4465-B5AF-B198404B2E5E}">
      <text>
        <r>
          <rPr>
            <sz val="9"/>
            <color indexed="81"/>
            <rFont val="Segoe UI"/>
            <family val="2"/>
          </rPr>
          <t>Strecke</t>
        </r>
      </text>
    </comment>
    <comment ref="D26" authorId="0" shapeId="0" xr:uid="{00000000-0006-0000-0000-000013000000}">
      <text>
        <r>
          <rPr>
            <sz val="9"/>
            <color indexed="81"/>
            <rFont val="Segoe UI"/>
            <family val="2"/>
          </rPr>
          <t>Kematen, Fasching</t>
        </r>
      </text>
    </comment>
    <comment ref="D27" authorId="0" shapeId="0" xr:uid="{00000000-0006-0000-0000-00000E000000}">
      <text>
        <r>
          <rPr>
            <sz val="9"/>
            <color indexed="81"/>
            <rFont val="Segoe UI"/>
            <family val="2"/>
          </rPr>
          <t>Strecke, Barcelona</t>
        </r>
      </text>
    </comment>
    <comment ref="D29" authorId="0" shapeId="0" xr:uid="{EC02B8E7-D56A-4617-8789-DC6A3B49A101}">
      <text>
        <r>
          <rPr>
            <sz val="9"/>
            <color indexed="81"/>
            <rFont val="Segoe UI"/>
            <family val="2"/>
          </rPr>
          <t>Strecke</t>
        </r>
      </text>
    </comment>
    <comment ref="D30" authorId="0" shapeId="0" xr:uid="{75587370-D85C-44F9-B19B-92D861ACE4F4}">
      <text>
        <r>
          <rPr>
            <sz val="9"/>
            <color indexed="81"/>
            <rFont val="Segoe UI"/>
            <family val="2"/>
          </rPr>
          <t>Strecke</t>
        </r>
      </text>
    </comment>
    <comment ref="D31" authorId="0" shapeId="0" xr:uid="{00000000-0006-0000-0000-000011000000}">
      <text>
        <r>
          <rPr>
            <sz val="9"/>
            <color indexed="81"/>
            <rFont val="Segoe UI"/>
            <family val="2"/>
          </rPr>
          <t>Strecke</t>
        </r>
      </text>
    </comment>
    <comment ref="C33" authorId="0" shapeId="0" xr:uid="{00000000-0006-0000-0000-00000B000000}">
      <text>
        <r>
          <rPr>
            <b/>
            <sz val="9"/>
            <color indexed="81"/>
            <rFont val="Segoe UI"/>
            <family val="2"/>
          </rPr>
          <t>Lagler Chr.</t>
        </r>
      </text>
    </comment>
    <comment ref="D33" authorId="0" shapeId="0" xr:uid="{00000000-0006-0000-0000-00000C000000}">
      <text>
        <r>
          <rPr>
            <sz val="9"/>
            <color indexed="81"/>
            <rFont val="Segoe UI"/>
            <family val="2"/>
          </rPr>
          <t>Strecke</t>
        </r>
      </text>
    </comment>
    <comment ref="D34" authorId="0" shapeId="0" xr:uid="{56EF5B0D-6381-4981-891B-998BB4F002A8}">
      <text>
        <r>
          <rPr>
            <sz val="9"/>
            <color indexed="81"/>
            <rFont val="Segoe UI"/>
            <family val="2"/>
          </rPr>
          <t>Strecke</t>
        </r>
      </text>
    </comment>
    <comment ref="C35" authorId="0" shapeId="0" xr:uid="{00000000-0006-0000-0000-000012000000}">
      <text>
        <r>
          <rPr>
            <b/>
            <sz val="9"/>
            <color indexed="81"/>
            <rFont val="Segoe UI"/>
            <family val="2"/>
          </rPr>
          <t>1 Pkt.f.Wettk.+
Strecke</t>
        </r>
      </text>
    </comment>
    <comment ref="C38" authorId="0" shapeId="0" xr:uid="{00000000-0006-0000-0000-000014000000}">
      <text>
        <r>
          <rPr>
            <b/>
            <sz val="9"/>
            <color indexed="81"/>
            <rFont val="Segoe UI"/>
            <family val="2"/>
          </rPr>
          <t>Mayerhofer G.</t>
        </r>
      </text>
    </comment>
    <comment ref="D44" authorId="0" shapeId="0" xr:uid="{5FCBDC82-275C-4266-8BE1-CCEED0090773}">
      <text>
        <r>
          <rPr>
            <sz val="9"/>
            <color indexed="81"/>
            <rFont val="Segoe UI"/>
            <family val="2"/>
          </rPr>
          <t>Strecke</t>
        </r>
      </text>
    </comment>
    <comment ref="D45" authorId="0" shapeId="0" xr:uid="{00000000-0006-0000-0000-000017000000}">
      <text>
        <r>
          <rPr>
            <b/>
            <sz val="9"/>
            <color indexed="81"/>
            <rFont val="Segoe UI"/>
            <family val="2"/>
          </rPr>
          <t>Christian Eckel:</t>
        </r>
        <r>
          <rPr>
            <sz val="9"/>
            <color indexed="81"/>
            <rFont val="Segoe UI"/>
            <family val="2"/>
          </rPr>
          <t xml:space="preserve">
</t>
        </r>
      </text>
    </comment>
    <comment ref="D50" authorId="0" shapeId="0" xr:uid="{00000000-0006-0000-0000-000019000000}">
      <text>
        <r>
          <rPr>
            <sz val="9"/>
            <color indexed="81"/>
            <rFont val="Segoe UI"/>
            <family val="2"/>
          </rPr>
          <t>Strecke, Fasching</t>
        </r>
      </text>
    </comment>
    <comment ref="D54" authorId="0" shapeId="0" xr:uid="{00000000-0006-0000-0000-000016000000}">
      <text>
        <r>
          <rPr>
            <b/>
            <sz val="9"/>
            <color indexed="81"/>
            <rFont val="Segoe UI"/>
            <family val="2"/>
          </rPr>
          <t>Christian Eckel:</t>
        </r>
        <r>
          <rPr>
            <sz val="9"/>
            <color indexed="81"/>
            <rFont val="Segoe UI"/>
            <family val="2"/>
          </rPr>
          <t xml:space="preserve">
Strecke</t>
        </r>
      </text>
    </comment>
    <comment ref="D59" authorId="0" shapeId="0" xr:uid="{00000000-0006-0000-0000-000015000000}">
      <text>
        <r>
          <rPr>
            <sz val="9"/>
            <color indexed="81"/>
            <rFont val="Segoe UI"/>
            <family val="2"/>
          </rPr>
          <t>Kematen</t>
        </r>
      </text>
    </comment>
    <comment ref="D63" authorId="0" shapeId="0" xr:uid="{00000000-0006-0000-0000-00001D000000}">
      <text>
        <r>
          <rPr>
            <b/>
            <sz val="9"/>
            <color indexed="81"/>
            <rFont val="Segoe UI"/>
            <family val="2"/>
          </rPr>
          <t>Strecke</t>
        </r>
      </text>
    </comment>
    <comment ref="D75" authorId="0" shapeId="0" xr:uid="{00000000-0006-0000-0000-000018000000}">
      <text>
        <r>
          <rPr>
            <sz val="9"/>
            <color indexed="81"/>
            <rFont val="Segoe UI"/>
            <family val="2"/>
          </rPr>
          <t>Kematen</t>
        </r>
      </text>
    </comment>
    <comment ref="D76" authorId="0" shapeId="0" xr:uid="{5A10E06B-4BED-4006-B4BC-FF2C3BEB7A66}">
      <text>
        <r>
          <rPr>
            <b/>
            <sz val="9"/>
            <color indexed="81"/>
            <rFont val="Segoe UI"/>
            <family val="2"/>
          </rPr>
          <t>Hollenburg</t>
        </r>
      </text>
    </comment>
    <comment ref="D91" authorId="0" shapeId="0" xr:uid="{00000000-0006-0000-0000-00001A000000}">
      <text>
        <r>
          <rPr>
            <sz val="9"/>
            <color indexed="81"/>
            <rFont val="Segoe UI"/>
            <family val="2"/>
          </rPr>
          <t>Kematen</t>
        </r>
      </text>
    </comment>
    <comment ref="D93" authorId="0" shapeId="0" xr:uid="{00000000-0006-0000-0000-00001B000000}">
      <text>
        <r>
          <rPr>
            <sz val="9"/>
            <color indexed="81"/>
            <rFont val="Segoe UI"/>
            <family val="2"/>
          </rPr>
          <t>Kematen</t>
        </r>
      </text>
    </comment>
    <comment ref="D156" authorId="0" shapeId="0" xr:uid="{00000000-0006-0000-0000-00001C000000}">
      <text>
        <r>
          <rPr>
            <sz val="9"/>
            <color indexed="81"/>
            <rFont val="Segoe UI"/>
            <family val="2"/>
          </rPr>
          <t>Kematen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100-000001000000}">
      <text>
        <r>
          <rPr>
            <b/>
            <sz val="9"/>
            <color indexed="81"/>
            <rFont val="Segoe UI"/>
            <family val="2"/>
          </rPr>
          <t>Halbartschlager W.
Schuller E.
Datzberger A.
Gilber M.
Gintenreiter M.
Tatarevic I.
Moser A.
Lehner D.</t>
        </r>
      </text>
    </comment>
    <comment ref="D8" authorId="0" shapeId="0" xr:uid="{00000000-0006-0000-0100-000002000000}">
      <text>
        <r>
          <rPr>
            <b/>
            <sz val="9"/>
            <color indexed="81"/>
            <rFont val="Segoe UI"/>
            <family val="2"/>
          </rPr>
          <t xml:space="preserve">Ardagger, Strecke
Schuller Lukas
</t>
        </r>
      </text>
    </comment>
    <comment ref="C9" authorId="0" shapeId="0" xr:uid="{00000000-0006-0000-0100-000003000000}">
      <text>
        <r>
          <rPr>
            <b/>
            <sz val="9"/>
            <color indexed="81"/>
            <rFont val="Segoe UI"/>
            <family val="2"/>
          </rPr>
          <t>Günther R.
Wettk.(inkl.Strecke)</t>
        </r>
      </text>
    </comment>
    <comment ref="D9" authorId="0" shapeId="0" xr:uid="{00000000-0006-0000-0100-000004000000}">
      <text>
        <r>
          <rPr>
            <b/>
            <sz val="9"/>
            <color indexed="81"/>
            <rFont val="Segoe UI"/>
            <family val="2"/>
          </rPr>
          <t xml:space="preserve">Schmutz Ch.
</t>
        </r>
      </text>
    </comment>
    <comment ref="C10" authorId="0" shapeId="0" xr:uid="{00000000-0006-0000-0100-000005000000}">
      <text>
        <r>
          <rPr>
            <b/>
            <sz val="9"/>
            <color indexed="81"/>
            <rFont val="Segoe UI"/>
            <family val="2"/>
          </rPr>
          <t>Heiss M.
Vösl P.
Wettk.(inkl.Strecke)</t>
        </r>
      </text>
    </comment>
    <comment ref="D10" authorId="0" shapeId="0" xr:uid="{00000000-0006-0000-0100-000006000000}">
      <text>
        <r>
          <rPr>
            <b/>
            <sz val="9"/>
            <color indexed="81"/>
            <rFont val="Segoe UI"/>
            <family val="2"/>
          </rPr>
          <t>Reßl Johann</t>
        </r>
      </text>
    </comment>
    <comment ref="D11" authorId="0" shapeId="0" xr:uid="{00000000-0006-0000-0100-000007000000}">
      <text>
        <r>
          <rPr>
            <b/>
            <sz val="9"/>
            <color indexed="81"/>
            <rFont val="Segoe UI"/>
            <family val="2"/>
          </rPr>
          <t>Strecke, Ardagger</t>
        </r>
      </text>
    </comment>
    <comment ref="D12" authorId="0" shapeId="0" xr:uid="{00000000-0006-0000-0100-000008000000}">
      <text>
        <r>
          <rPr>
            <b/>
            <sz val="9"/>
            <color indexed="81"/>
            <rFont val="Segoe UI"/>
            <family val="2"/>
          </rPr>
          <t>Strecke, Fasching</t>
        </r>
      </text>
    </comment>
    <comment ref="D13" authorId="0" shapeId="0" xr:uid="{00000000-0006-0000-0100-000009000000}">
      <text>
        <r>
          <rPr>
            <b/>
            <sz val="9"/>
            <color indexed="81"/>
            <rFont val="Segoe UI"/>
            <family val="2"/>
          </rPr>
          <t>Strecke</t>
        </r>
      </text>
    </comment>
    <comment ref="D14" authorId="0" shapeId="0" xr:uid="{00000000-0006-0000-0100-00000A000000}">
      <text>
        <r>
          <rPr>
            <b/>
            <sz val="9"/>
            <color indexed="81"/>
            <rFont val="Segoe UI"/>
            <family val="2"/>
          </rPr>
          <t>Strecke</t>
        </r>
      </text>
    </comment>
    <comment ref="C15" authorId="0" shapeId="0" xr:uid="{00000000-0006-0000-0100-00000B000000}">
      <text>
        <r>
          <rPr>
            <b/>
            <sz val="9"/>
            <color indexed="81"/>
            <rFont val="Segoe UI"/>
            <family val="2"/>
          </rPr>
          <t>Wettk.(inkl.Strecke)</t>
        </r>
      </text>
    </comment>
    <comment ref="D16" authorId="0" shapeId="0" xr:uid="{00000000-0006-0000-0100-00000C000000}">
      <text>
        <r>
          <rPr>
            <b/>
            <sz val="9"/>
            <color indexed="81"/>
            <rFont val="Segoe UI"/>
            <family val="2"/>
          </rPr>
          <t>Strecke, Ardagger</t>
        </r>
      </text>
    </comment>
    <comment ref="D18" authorId="0" shapeId="0" xr:uid="{00000000-0006-0000-0100-00000D000000}">
      <text>
        <r>
          <rPr>
            <b/>
            <sz val="9"/>
            <color indexed="81"/>
            <rFont val="Segoe UI"/>
            <family val="2"/>
          </rPr>
          <t>Strecke</t>
        </r>
      </text>
    </comment>
    <comment ref="C19" authorId="0" shapeId="0" xr:uid="{00000000-0006-0000-0100-00000E000000}">
      <text>
        <r>
          <rPr>
            <b/>
            <sz val="9"/>
            <color indexed="81"/>
            <rFont val="Segoe UI"/>
            <family val="2"/>
          </rPr>
          <t>Wettk.</t>
        </r>
      </text>
    </comment>
    <comment ref="D21" authorId="0" shapeId="0" xr:uid="{00000000-0006-0000-0100-00000F000000}">
      <text>
        <r>
          <rPr>
            <b/>
            <sz val="9"/>
            <color indexed="81"/>
            <rFont val="Segoe UI"/>
            <family val="2"/>
          </rPr>
          <t>Strecke</t>
        </r>
      </text>
    </comment>
    <comment ref="C22" authorId="0" shapeId="0" xr:uid="{00000000-0006-0000-0100-000010000000}">
      <text>
        <r>
          <rPr>
            <b/>
            <sz val="9"/>
            <color indexed="81"/>
            <rFont val="Segoe UI"/>
            <family val="2"/>
          </rPr>
          <t>Leeb S.</t>
        </r>
      </text>
    </comment>
    <comment ref="D22" authorId="0" shapeId="0" xr:uid="{00000000-0006-0000-0100-000011000000}">
      <text>
        <r>
          <rPr>
            <b/>
            <sz val="9"/>
            <color indexed="81"/>
            <rFont val="Segoe UI"/>
            <family val="2"/>
          </rPr>
          <t>Strecke</t>
        </r>
      </text>
    </comment>
    <comment ref="C23" authorId="0" shapeId="0" xr:uid="{00000000-0006-0000-0100-000012000000}">
      <text>
        <r>
          <rPr>
            <b/>
            <sz val="9"/>
            <color indexed="81"/>
            <rFont val="Segoe UI"/>
            <family val="2"/>
          </rPr>
          <t>Pfeiffer D.</t>
        </r>
      </text>
    </comment>
    <comment ref="D23" authorId="0" shapeId="0" xr:uid="{00000000-0006-0000-0100-000013000000}">
      <text>
        <r>
          <rPr>
            <b/>
            <sz val="9"/>
            <color indexed="81"/>
            <rFont val="Segoe UI"/>
            <family val="2"/>
          </rPr>
          <t>Schachinger P.
Strecke</t>
        </r>
      </text>
    </comment>
    <comment ref="D24" authorId="0" shapeId="0" xr:uid="{00000000-0006-0000-0100-000014000000}">
      <text>
        <r>
          <rPr>
            <b/>
            <sz val="9"/>
            <color indexed="81"/>
            <rFont val="Segoe UI"/>
            <family val="2"/>
          </rPr>
          <t>Strecke, Ardagger</t>
        </r>
      </text>
    </comment>
    <comment ref="D25" authorId="0" shapeId="0" xr:uid="{00000000-0006-0000-0100-000015000000}">
      <text>
        <r>
          <rPr>
            <b/>
            <sz val="9"/>
            <color indexed="81"/>
            <rFont val="Segoe UI"/>
            <family val="2"/>
          </rPr>
          <t>Strecke</t>
        </r>
      </text>
    </comment>
    <comment ref="D26" authorId="0" shapeId="0" xr:uid="{00000000-0006-0000-0100-000016000000}">
      <text>
        <r>
          <rPr>
            <b/>
            <sz val="9"/>
            <color indexed="81"/>
            <rFont val="Segoe UI"/>
            <family val="2"/>
          </rPr>
          <t>Strecke</t>
        </r>
      </text>
    </comment>
    <comment ref="D27" authorId="0" shapeId="0" xr:uid="{00000000-0006-0000-0100-000017000000}">
      <text>
        <r>
          <rPr>
            <b/>
            <sz val="9"/>
            <color indexed="81"/>
            <rFont val="Segoe UI"/>
            <family val="2"/>
          </rPr>
          <t>Strecke</t>
        </r>
      </text>
    </comment>
    <comment ref="D30" authorId="0" shapeId="0" xr:uid="{00000000-0006-0000-0100-000018000000}">
      <text>
        <r>
          <rPr>
            <b/>
            <sz val="9"/>
            <color indexed="81"/>
            <rFont val="Segoe UI"/>
            <family val="2"/>
          </rPr>
          <t>Ardagger</t>
        </r>
      </text>
    </comment>
    <comment ref="D31" authorId="0" shapeId="0" xr:uid="{00000000-0006-0000-0100-000019000000}">
      <text>
        <r>
          <rPr>
            <b/>
            <sz val="9"/>
            <color indexed="81"/>
            <rFont val="Segoe UI"/>
            <family val="2"/>
          </rPr>
          <t>Ardagger</t>
        </r>
      </text>
    </comment>
    <comment ref="D32" authorId="0" shapeId="0" xr:uid="{00000000-0006-0000-0100-00001A000000}">
      <text>
        <r>
          <rPr>
            <b/>
            <sz val="9"/>
            <color indexed="81"/>
            <rFont val="Segoe UI"/>
            <family val="2"/>
          </rPr>
          <t>Ströbitzer F.
Strecke</t>
        </r>
      </text>
    </comment>
    <comment ref="D33" authorId="0" shapeId="0" xr:uid="{00000000-0006-0000-0100-00001B000000}">
      <text>
        <r>
          <rPr>
            <b/>
            <sz val="9"/>
            <color indexed="81"/>
            <rFont val="Segoe UI"/>
            <family val="2"/>
          </rPr>
          <t xml:space="preserve">Ardagger
</t>
        </r>
      </text>
    </comment>
    <comment ref="D34" authorId="0" shapeId="0" xr:uid="{00000000-0006-0000-0100-00001C000000}">
      <text>
        <r>
          <rPr>
            <b/>
            <sz val="9"/>
            <color indexed="81"/>
            <rFont val="Segoe UI"/>
            <family val="2"/>
          </rPr>
          <t>Ardagger, Strecke</t>
        </r>
      </text>
    </comment>
    <comment ref="D35" authorId="0" shapeId="0" xr:uid="{00000000-0006-0000-0100-00001D000000}">
      <text>
        <r>
          <rPr>
            <b/>
            <sz val="9"/>
            <color indexed="81"/>
            <rFont val="Segoe UI"/>
            <family val="2"/>
          </rPr>
          <t>Ardagger</t>
        </r>
      </text>
    </comment>
    <comment ref="D37" authorId="0" shapeId="0" xr:uid="{00000000-0006-0000-0100-00001E000000}">
      <text>
        <r>
          <rPr>
            <b/>
            <sz val="9"/>
            <color indexed="81"/>
            <rFont val="Segoe UI"/>
            <family val="2"/>
          </rPr>
          <t>Ardagger</t>
        </r>
      </text>
    </comment>
    <comment ref="D38" authorId="0" shapeId="0" xr:uid="{00000000-0006-0000-0100-00001F000000}">
      <text>
        <r>
          <rPr>
            <b/>
            <sz val="9"/>
            <color indexed="81"/>
            <rFont val="Segoe UI"/>
            <family val="2"/>
          </rPr>
          <t>Strecke</t>
        </r>
      </text>
    </comment>
    <comment ref="D45" authorId="0" shapeId="0" xr:uid="{00000000-0006-0000-0100-000020000000}">
      <text>
        <r>
          <rPr>
            <b/>
            <sz val="9"/>
            <color indexed="81"/>
            <rFont val="Segoe UI"/>
            <family val="2"/>
          </rPr>
          <t>Strecke</t>
        </r>
      </text>
    </comment>
    <comment ref="D47" authorId="0" shapeId="0" xr:uid="{00000000-0006-0000-0100-000021000000}">
      <text>
        <r>
          <rPr>
            <b/>
            <sz val="9"/>
            <color indexed="81"/>
            <rFont val="Segoe UI"/>
            <family val="2"/>
          </rPr>
          <t>Jandl Dominik</t>
        </r>
      </text>
    </comment>
    <comment ref="D51" authorId="0" shapeId="0" xr:uid="{00000000-0006-0000-0100-000022000000}">
      <text>
        <r>
          <rPr>
            <b/>
            <sz val="9"/>
            <color indexed="81"/>
            <rFont val="Segoe UI"/>
            <family val="2"/>
          </rPr>
          <t xml:space="preserve">Ardagger
</t>
        </r>
      </text>
    </comment>
    <comment ref="D52" authorId="0" shapeId="0" xr:uid="{00000000-0006-0000-0100-000023000000}">
      <text>
        <r>
          <rPr>
            <b/>
            <sz val="9"/>
            <color indexed="81"/>
            <rFont val="Segoe UI"/>
            <family val="2"/>
          </rPr>
          <t>Todt Florian</t>
        </r>
      </text>
    </comment>
    <comment ref="D134" authorId="0" shapeId="0" xr:uid="{00000000-0006-0000-0100-000024000000}">
      <text>
        <r>
          <rPr>
            <b/>
            <sz val="9"/>
            <color indexed="81"/>
            <rFont val="Segoe UI"/>
            <family val="2"/>
          </rPr>
          <t>Ardagger</t>
        </r>
      </text>
    </comment>
    <comment ref="D153" authorId="0" shapeId="0" xr:uid="{00000000-0006-0000-0100-000025000000}">
      <text>
        <r>
          <rPr>
            <b/>
            <sz val="9"/>
            <color indexed="81"/>
            <rFont val="Segoe UI"/>
            <family val="2"/>
          </rPr>
          <t>Mayerhofer G.</t>
        </r>
      </text>
    </comment>
    <comment ref="D167" authorId="0" shapeId="0" xr:uid="{00000000-0006-0000-0100-000026000000}">
      <text>
        <r>
          <rPr>
            <b/>
            <sz val="9"/>
            <color indexed="81"/>
            <rFont val="Segoe UI"/>
            <family val="2"/>
          </rPr>
          <t>Ardagger</t>
        </r>
      </text>
    </comment>
    <comment ref="D168" authorId="0" shapeId="0" xr:uid="{00000000-0006-0000-0100-000027000000}">
      <text>
        <r>
          <rPr>
            <b/>
            <sz val="9"/>
            <color indexed="81"/>
            <rFont val="Segoe UI"/>
            <family val="2"/>
          </rPr>
          <t>Ardagger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D8" authorId="0" shapeId="0" xr:uid="{00000000-0006-0000-0200-000001000000}">
      <text>
        <r>
          <rPr>
            <b/>
            <sz val="9"/>
            <color indexed="81"/>
            <rFont val="Segoe UI"/>
            <family val="2"/>
          </rPr>
          <t>Halbartschlager W.</t>
        </r>
      </text>
    </comment>
    <comment ref="D9" authorId="0" shapeId="0" xr:uid="{00000000-0006-0000-0200-000002000000}">
      <text>
        <r>
          <rPr>
            <b/>
            <sz val="9"/>
            <color indexed="81"/>
            <rFont val="Segoe UI"/>
            <family val="2"/>
          </rPr>
          <t>Strecke</t>
        </r>
      </text>
    </comment>
    <comment ref="D10" authorId="0" shapeId="0" xr:uid="{00000000-0006-0000-0200-000003000000}">
      <text>
        <r>
          <rPr>
            <b/>
            <sz val="9"/>
            <color indexed="81"/>
            <rFont val="Segoe UI"/>
            <family val="2"/>
          </rPr>
          <t>Strecke</t>
        </r>
      </text>
    </comment>
    <comment ref="D11" authorId="0" shapeId="0" xr:uid="{00000000-0006-0000-0200-000004000000}">
      <text>
        <r>
          <rPr>
            <b/>
            <sz val="9"/>
            <color indexed="81"/>
            <rFont val="Segoe UI"/>
            <family val="2"/>
          </rPr>
          <t>Strecke</t>
        </r>
      </text>
    </comment>
    <comment ref="D12" authorId="0" shapeId="0" xr:uid="{00000000-0006-0000-0200-000005000000}">
      <text>
        <r>
          <rPr>
            <b/>
            <sz val="9"/>
            <color indexed="81"/>
            <rFont val="Segoe UI"/>
            <family val="2"/>
          </rPr>
          <t>Strecke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300-000001000000}">
      <text>
        <r>
          <rPr>
            <b/>
            <sz val="9"/>
            <color indexed="81"/>
            <rFont val="Segoe UI"/>
            <family val="2"/>
          </rPr>
          <t>9 Pkt.f.Wettk. Inkl.Strecke u.Fasching</t>
        </r>
      </text>
    </comment>
    <comment ref="D8" authorId="0" shapeId="0" xr:uid="{00000000-0006-0000-0300-000002000000}">
      <text>
        <r>
          <rPr>
            <b/>
            <sz val="9"/>
            <color indexed="81"/>
            <rFont val="Segoe UI"/>
            <family val="2"/>
          </rPr>
          <t>Hafner Alexander
Vizani Dominik
Gramer M. jun.
Attenender Markus
Dietmayer Thomas
Kerschner Stefan
Lueger Engelbert
Schachner Hans</t>
        </r>
      </text>
    </comment>
    <comment ref="C9" authorId="0" shapeId="0" xr:uid="{00000000-0006-0000-0300-000003000000}">
      <text>
        <r>
          <rPr>
            <b/>
            <sz val="9"/>
            <color indexed="81"/>
            <rFont val="Segoe UI"/>
            <family val="2"/>
          </rPr>
          <t>3 Pkt.f.Wettk. Inkl.Strecke
NÖ-Crossm.
Lexmüller T.
Hofer F.
Reitbauer H.
Zettel H.</t>
        </r>
      </text>
    </comment>
    <comment ref="C10" authorId="0" shapeId="0" xr:uid="{00000000-0006-0000-0300-000004000000}">
      <text>
        <r>
          <rPr>
            <b/>
            <sz val="9"/>
            <color indexed="81"/>
            <rFont val="Segoe UI"/>
            <family val="2"/>
          </rPr>
          <t>2 Pkt.f.Wettk. Inkl.Strecke</t>
        </r>
      </text>
    </comment>
    <comment ref="D10" authorId="0" shapeId="0" xr:uid="{00000000-0006-0000-0300-000005000000}">
      <text>
        <r>
          <rPr>
            <b/>
            <sz val="9"/>
            <color indexed="81"/>
            <rFont val="Segoe UI"/>
            <family val="2"/>
          </rPr>
          <t>Gartlehner Alexander
Fasching</t>
        </r>
      </text>
    </comment>
    <comment ref="C11" authorId="0" shapeId="0" xr:uid="{00000000-0006-0000-0300-000006000000}">
      <text>
        <r>
          <rPr>
            <b/>
            <sz val="9"/>
            <color indexed="81"/>
            <rFont val="Segoe UI"/>
            <family val="2"/>
          </rPr>
          <t>1 Pkt.f.Wettk. Inkl.Strecke</t>
        </r>
      </text>
    </comment>
    <comment ref="D12" authorId="0" shapeId="0" xr:uid="{00000000-0006-0000-0300-000007000000}">
      <text>
        <r>
          <rPr>
            <b/>
            <sz val="9"/>
            <color indexed="81"/>
            <rFont val="Segoe UI"/>
            <family val="2"/>
          </rPr>
          <t>Strecke, Amstetten</t>
        </r>
      </text>
    </comment>
    <comment ref="C13" authorId="0" shapeId="0" xr:uid="{00000000-0006-0000-0300-000008000000}">
      <text>
        <r>
          <rPr>
            <b/>
            <sz val="9"/>
            <color indexed="81"/>
            <rFont val="Segoe UI"/>
            <family val="2"/>
          </rPr>
          <t>3 Pkt.f.Wettk.
Faffelberger F.</t>
        </r>
      </text>
    </comment>
    <comment ref="D13" authorId="0" shapeId="0" xr:uid="{00000000-0006-0000-0300-000009000000}">
      <text>
        <r>
          <rPr>
            <b/>
            <sz val="9"/>
            <color indexed="81"/>
            <rFont val="Segoe UI"/>
            <family val="2"/>
          </rPr>
          <t>Hollenburg</t>
        </r>
      </text>
    </comment>
    <comment ref="D15" authorId="0" shapeId="0" xr:uid="{00000000-0006-0000-0300-00000A000000}">
      <text>
        <r>
          <rPr>
            <b/>
            <sz val="9"/>
            <color indexed="81"/>
            <rFont val="Segoe UI"/>
            <family val="2"/>
          </rPr>
          <t>Strecke</t>
        </r>
      </text>
    </comment>
    <comment ref="D16" authorId="0" shapeId="0" xr:uid="{00000000-0006-0000-0300-00000B000000}">
      <text>
        <r>
          <rPr>
            <b/>
            <sz val="9"/>
            <color indexed="81"/>
            <rFont val="Segoe UI"/>
            <family val="2"/>
          </rPr>
          <t>Strecke</t>
        </r>
      </text>
    </comment>
    <comment ref="D17" authorId="0" shapeId="0" xr:uid="{00000000-0006-0000-0300-00000C000000}">
      <text>
        <r>
          <rPr>
            <b/>
            <sz val="9"/>
            <color indexed="81"/>
            <rFont val="Segoe UI"/>
            <family val="2"/>
          </rPr>
          <t>Strecke</t>
        </r>
      </text>
    </comment>
    <comment ref="C18" authorId="0" shapeId="0" xr:uid="{00000000-0006-0000-0300-00000D000000}">
      <text>
        <r>
          <rPr>
            <b/>
            <sz val="9"/>
            <color indexed="81"/>
            <rFont val="Segoe UI"/>
            <family val="2"/>
          </rPr>
          <t>Schwingenschlögl J.
Pkt.f.Wettk. Inkl.Strecke</t>
        </r>
      </text>
    </comment>
    <comment ref="D19" authorId="0" shapeId="0" xr:uid="{00000000-0006-0000-0300-00000E000000}">
      <text>
        <r>
          <rPr>
            <b/>
            <sz val="9"/>
            <color indexed="81"/>
            <rFont val="Segoe UI"/>
            <family val="2"/>
          </rPr>
          <t>Kematen, Strecke</t>
        </r>
      </text>
    </comment>
    <comment ref="D20" authorId="0" shapeId="0" xr:uid="{00000000-0006-0000-0300-00000F000000}">
      <text>
        <r>
          <rPr>
            <b/>
            <sz val="9"/>
            <color indexed="81"/>
            <rFont val="Segoe UI"/>
            <family val="2"/>
          </rPr>
          <t>Strecke</t>
        </r>
      </text>
    </comment>
    <comment ref="D21" authorId="0" shapeId="0" xr:uid="{00000000-0006-0000-0300-000010000000}">
      <text>
        <r>
          <rPr>
            <b/>
            <sz val="9"/>
            <color indexed="81"/>
            <rFont val="Segoe UI"/>
            <family val="2"/>
          </rPr>
          <t xml:space="preserve">Strecke
</t>
        </r>
      </text>
    </comment>
    <comment ref="C22" authorId="0" shapeId="0" xr:uid="{00000000-0006-0000-0300-000011000000}">
      <text>
        <r>
          <rPr>
            <b/>
            <sz val="9"/>
            <color indexed="81"/>
            <rFont val="Segoe UI"/>
            <family val="2"/>
          </rPr>
          <t>1 Pkt.f.Wettk. Inkl.Strecke</t>
        </r>
      </text>
    </comment>
    <comment ref="C23" authorId="0" shapeId="0" xr:uid="{00000000-0006-0000-0300-000012000000}">
      <text>
        <r>
          <rPr>
            <b/>
            <sz val="9"/>
            <color indexed="81"/>
            <rFont val="Segoe UI"/>
            <family val="2"/>
          </rPr>
          <t>2 Pkt.f.Wettk. Inkl.Strecke u.Fasching</t>
        </r>
      </text>
    </comment>
    <comment ref="C25" authorId="0" shapeId="0" xr:uid="{00000000-0006-0000-0300-000013000000}">
      <text>
        <r>
          <rPr>
            <b/>
            <sz val="9"/>
            <color indexed="81"/>
            <rFont val="Segoe UI"/>
            <family val="2"/>
          </rPr>
          <t>Oberlerchner L.</t>
        </r>
      </text>
    </comment>
    <comment ref="D25" authorId="0" shapeId="0" xr:uid="{00000000-0006-0000-0300-000014000000}">
      <text>
        <r>
          <rPr>
            <b/>
            <sz val="9"/>
            <color indexed="81"/>
            <rFont val="Segoe UI"/>
            <family val="2"/>
          </rPr>
          <t>Kematen</t>
        </r>
      </text>
    </comment>
    <comment ref="D26" authorId="0" shapeId="0" xr:uid="{00000000-0006-0000-0300-000015000000}">
      <text>
        <r>
          <rPr>
            <b/>
            <sz val="9"/>
            <color indexed="81"/>
            <rFont val="Segoe UI"/>
            <family val="2"/>
          </rPr>
          <t>Strecke</t>
        </r>
      </text>
    </comment>
    <comment ref="C28" authorId="0" shapeId="0" xr:uid="{00000000-0006-0000-0300-000016000000}">
      <text>
        <r>
          <rPr>
            <b/>
            <sz val="9"/>
            <color indexed="81"/>
            <rFont val="Segoe UI"/>
            <family val="2"/>
          </rPr>
          <t>1 Pkt.f.Wettk. Inkl.Strecke</t>
        </r>
      </text>
    </comment>
    <comment ref="D29" authorId="0" shapeId="0" xr:uid="{00000000-0006-0000-0300-000017000000}">
      <text>
        <r>
          <rPr>
            <b/>
            <sz val="9"/>
            <color indexed="81"/>
            <rFont val="Segoe UI"/>
            <family val="2"/>
          </rPr>
          <t>Strecke</t>
        </r>
      </text>
    </comment>
    <comment ref="D30" authorId="0" shapeId="0" xr:uid="{00000000-0006-0000-0300-000018000000}">
      <text>
        <r>
          <rPr>
            <b/>
            <sz val="9"/>
            <color indexed="81"/>
            <rFont val="Segoe UI"/>
            <family val="2"/>
          </rPr>
          <t>Strecke</t>
        </r>
      </text>
    </comment>
    <comment ref="D31" authorId="0" shapeId="0" xr:uid="{00000000-0006-0000-0300-000019000000}">
      <text>
        <r>
          <rPr>
            <b/>
            <sz val="9"/>
            <color indexed="81"/>
            <rFont val="Segoe UI"/>
            <family val="2"/>
          </rPr>
          <t>Amstetten</t>
        </r>
      </text>
    </comment>
    <comment ref="D32" authorId="0" shapeId="0" xr:uid="{00000000-0006-0000-0300-00001A000000}">
      <text>
        <r>
          <rPr>
            <b/>
            <sz val="9"/>
            <color indexed="81"/>
            <rFont val="Segoe UI"/>
            <family val="2"/>
          </rPr>
          <t>Amstetten</t>
        </r>
      </text>
    </comment>
    <comment ref="D33" authorId="0" shapeId="0" xr:uid="{00000000-0006-0000-0300-00001B000000}">
      <text>
        <r>
          <rPr>
            <b/>
            <sz val="9"/>
            <color indexed="81"/>
            <rFont val="Segoe UI"/>
            <family val="2"/>
          </rPr>
          <t>Strecke</t>
        </r>
      </text>
    </comment>
    <comment ref="C34" authorId="0" shapeId="0" xr:uid="{00000000-0006-0000-0300-00001C000000}">
      <text>
        <r>
          <rPr>
            <b/>
            <sz val="9"/>
            <color indexed="81"/>
            <rFont val="Segoe UI"/>
            <family val="2"/>
          </rPr>
          <t>1 Pkt.f.Wettk. Inkl.Strecke</t>
        </r>
      </text>
    </comment>
    <comment ref="D37" authorId="0" shapeId="0" xr:uid="{00000000-0006-0000-0300-00001D000000}">
      <text>
        <r>
          <rPr>
            <b/>
            <sz val="9"/>
            <color indexed="81"/>
            <rFont val="Segoe UI"/>
            <family val="2"/>
          </rPr>
          <t>Strecke</t>
        </r>
      </text>
    </comment>
    <comment ref="D38" authorId="0" shapeId="0" xr:uid="{00000000-0006-0000-0300-00001E000000}">
      <text>
        <r>
          <rPr>
            <b/>
            <sz val="9"/>
            <color indexed="81"/>
            <rFont val="Segoe UI"/>
            <family val="2"/>
          </rPr>
          <t>Strecke</t>
        </r>
      </text>
    </comment>
    <comment ref="D39" authorId="0" shapeId="0" xr:uid="{00000000-0006-0000-0300-00001F000000}">
      <text>
        <r>
          <rPr>
            <b/>
            <sz val="9"/>
            <color indexed="81"/>
            <rFont val="Segoe UI"/>
            <family val="2"/>
          </rPr>
          <t>Gresten</t>
        </r>
      </text>
    </comment>
    <comment ref="D40" authorId="0" shapeId="0" xr:uid="{00000000-0006-0000-0300-000020000000}">
      <text>
        <r>
          <rPr>
            <b/>
            <sz val="9"/>
            <color indexed="81"/>
            <rFont val="Segoe UI"/>
            <family val="2"/>
          </rPr>
          <t>Hieslmair Richard
Strecke</t>
        </r>
      </text>
    </comment>
    <comment ref="D41" authorId="0" shapeId="0" xr:uid="{00000000-0006-0000-0300-000021000000}">
      <text>
        <r>
          <rPr>
            <b/>
            <sz val="9"/>
            <color indexed="81"/>
            <rFont val="Segoe UI"/>
            <family val="2"/>
          </rPr>
          <t>Strecke</t>
        </r>
      </text>
    </comment>
    <comment ref="D42" authorId="0" shapeId="0" xr:uid="{00000000-0006-0000-0300-000022000000}">
      <text>
        <r>
          <rPr>
            <b/>
            <sz val="9"/>
            <color indexed="81"/>
            <rFont val="Segoe UI"/>
            <family val="2"/>
          </rPr>
          <t>Kematen, Strecke</t>
        </r>
      </text>
    </comment>
    <comment ref="C43" authorId="0" shapeId="0" xr:uid="{00000000-0006-0000-0300-000023000000}">
      <text>
        <r>
          <rPr>
            <b/>
            <sz val="9"/>
            <color indexed="81"/>
            <rFont val="Segoe UI"/>
            <family val="2"/>
          </rPr>
          <t>3 Pkt.f.Wettk. Inkl.Strecke</t>
        </r>
      </text>
    </comment>
    <comment ref="D44" authorId="0" shapeId="0" xr:uid="{00000000-0006-0000-0300-000024000000}">
      <text>
        <r>
          <rPr>
            <b/>
            <sz val="9"/>
            <color indexed="81"/>
            <rFont val="Segoe UI"/>
            <family val="2"/>
          </rPr>
          <t>Purgstall, Amstetten</t>
        </r>
      </text>
    </comment>
    <comment ref="D45" authorId="0" shapeId="0" xr:uid="{00000000-0006-0000-0300-000025000000}">
      <text>
        <r>
          <rPr>
            <b/>
            <sz val="9"/>
            <color indexed="81"/>
            <rFont val="Segoe UI"/>
            <family val="2"/>
          </rPr>
          <t>Purgstall</t>
        </r>
      </text>
    </comment>
    <comment ref="D46" authorId="0" shapeId="0" xr:uid="{00000000-0006-0000-0300-000026000000}">
      <text>
        <r>
          <rPr>
            <b/>
            <sz val="9"/>
            <color indexed="81"/>
            <rFont val="Segoe UI"/>
            <family val="2"/>
          </rPr>
          <t>Strecke</t>
        </r>
      </text>
    </comment>
    <comment ref="C48" authorId="0" shapeId="0" xr:uid="{00000000-0006-0000-0300-000027000000}">
      <text>
        <r>
          <rPr>
            <b/>
            <sz val="9"/>
            <color indexed="81"/>
            <rFont val="Segoe UI"/>
            <family val="2"/>
          </rPr>
          <t>Todt G.</t>
        </r>
      </text>
    </comment>
    <comment ref="D50" authorId="0" shapeId="0" xr:uid="{00000000-0006-0000-0300-000028000000}">
      <text>
        <r>
          <rPr>
            <b/>
            <sz val="9"/>
            <color indexed="81"/>
            <rFont val="Segoe UI"/>
            <family val="2"/>
          </rPr>
          <t>Schuller Martin
Kematen, Gresten</t>
        </r>
      </text>
    </comment>
    <comment ref="D51" authorId="0" shapeId="0" xr:uid="{00000000-0006-0000-0300-000029000000}">
      <text>
        <r>
          <rPr>
            <b/>
            <sz val="9"/>
            <color indexed="81"/>
            <rFont val="Segoe UI"/>
            <family val="2"/>
          </rPr>
          <t>Purgstall</t>
        </r>
      </text>
    </comment>
    <comment ref="D52" authorId="0" shapeId="0" xr:uid="{00000000-0006-0000-0300-00002A000000}">
      <text>
        <r>
          <rPr>
            <b/>
            <sz val="9"/>
            <color indexed="81"/>
            <rFont val="Segoe UI"/>
            <family val="2"/>
          </rPr>
          <t>Kematen</t>
        </r>
      </text>
    </comment>
    <comment ref="C53" authorId="0" shapeId="0" xr:uid="{00000000-0006-0000-0300-00002B000000}">
      <text>
        <r>
          <rPr>
            <b/>
            <sz val="9"/>
            <color indexed="81"/>
            <rFont val="Segoe UI"/>
            <family val="2"/>
          </rPr>
          <t>NÖ-Crossm.</t>
        </r>
      </text>
    </comment>
    <comment ref="D53" authorId="0" shapeId="0" xr:uid="{00000000-0006-0000-0300-00002C000000}">
      <text>
        <r>
          <rPr>
            <b/>
            <sz val="9"/>
            <color indexed="81"/>
            <rFont val="Segoe UI"/>
            <family val="2"/>
          </rPr>
          <t>Gresten</t>
        </r>
      </text>
    </comment>
    <comment ref="C54" authorId="0" shapeId="0" xr:uid="{00000000-0006-0000-0300-00002D000000}">
      <text>
        <r>
          <rPr>
            <b/>
            <sz val="9"/>
            <color indexed="81"/>
            <rFont val="Segoe UI"/>
            <family val="2"/>
          </rPr>
          <t>Stocker H.</t>
        </r>
      </text>
    </comment>
    <comment ref="D54" authorId="0" shapeId="0" xr:uid="{00000000-0006-0000-0300-00002E000000}">
      <text>
        <r>
          <rPr>
            <b/>
            <sz val="9"/>
            <color indexed="81"/>
            <rFont val="Segoe UI"/>
            <family val="2"/>
          </rPr>
          <t>Hofmann Michael</t>
        </r>
      </text>
    </comment>
    <comment ref="D55" authorId="0" shapeId="0" xr:uid="{00000000-0006-0000-0300-00002F000000}">
      <text>
        <r>
          <rPr>
            <b/>
            <sz val="9"/>
            <color indexed="81"/>
            <rFont val="Segoe UI"/>
            <family val="2"/>
          </rPr>
          <t>Gresten, Amstetten</t>
        </r>
      </text>
    </comment>
    <comment ref="D56" authorId="0" shapeId="0" xr:uid="{00000000-0006-0000-0300-000030000000}">
      <text>
        <r>
          <rPr>
            <b/>
            <sz val="9"/>
            <color indexed="81"/>
            <rFont val="Segoe UI"/>
            <family val="2"/>
          </rPr>
          <t>Kematen</t>
        </r>
      </text>
    </comment>
    <comment ref="D57" authorId="0" shapeId="0" xr:uid="{00000000-0006-0000-0300-000031000000}">
      <text>
        <r>
          <rPr>
            <b/>
            <sz val="9"/>
            <color indexed="81"/>
            <rFont val="Segoe UI"/>
            <family val="2"/>
          </rPr>
          <t>Bruckner Christian</t>
        </r>
      </text>
    </comment>
    <comment ref="C60" authorId="0" shapeId="0" xr:uid="{00000000-0006-0000-0300-000032000000}">
      <text>
        <r>
          <rPr>
            <b/>
            <sz val="9"/>
            <color indexed="81"/>
            <rFont val="Segoe UI"/>
            <family val="2"/>
          </rPr>
          <t>NÖ-Crossm.</t>
        </r>
      </text>
    </comment>
    <comment ref="D60" authorId="0" shapeId="0" xr:uid="{00000000-0006-0000-0300-000033000000}">
      <text>
        <r>
          <rPr>
            <b/>
            <sz val="9"/>
            <color indexed="81"/>
            <rFont val="Segoe UI"/>
            <family val="2"/>
          </rPr>
          <t>Amstetten</t>
        </r>
      </text>
    </comment>
    <comment ref="D62" authorId="0" shapeId="0" xr:uid="{00000000-0006-0000-0300-000034000000}">
      <text>
        <r>
          <rPr>
            <b/>
            <sz val="9"/>
            <color indexed="81"/>
            <rFont val="Segoe UI"/>
            <family val="2"/>
          </rPr>
          <t>Sommer Alexander
Wieser Wolfgang
Strecke</t>
        </r>
      </text>
    </comment>
    <comment ref="D63" authorId="0" shapeId="0" xr:uid="{00000000-0006-0000-0300-000035000000}">
      <text>
        <r>
          <rPr>
            <b/>
            <sz val="9"/>
            <color indexed="81"/>
            <rFont val="Segoe UI"/>
            <family val="2"/>
          </rPr>
          <t>Todt Tobias</t>
        </r>
      </text>
    </comment>
    <comment ref="C70" authorId="0" shapeId="0" xr:uid="{00000000-0006-0000-0300-000036000000}">
      <text>
        <r>
          <rPr>
            <b/>
            <sz val="9"/>
            <color indexed="81"/>
            <rFont val="Segoe UI"/>
            <family val="2"/>
          </rPr>
          <t>NÖ-Crossm.</t>
        </r>
      </text>
    </comment>
    <comment ref="D70" authorId="0" shapeId="0" xr:uid="{00000000-0006-0000-0300-000037000000}">
      <text>
        <r>
          <rPr>
            <b/>
            <sz val="9"/>
            <color indexed="81"/>
            <rFont val="Segoe UI"/>
            <family val="2"/>
          </rPr>
          <t>Krems, Amstetten</t>
        </r>
      </text>
    </comment>
    <comment ref="D71" authorId="0" shapeId="0" xr:uid="{00000000-0006-0000-0300-000038000000}">
      <text>
        <r>
          <rPr>
            <b/>
            <sz val="9"/>
            <color indexed="81"/>
            <rFont val="Segoe UI"/>
            <family val="2"/>
          </rPr>
          <t>Kematen</t>
        </r>
      </text>
    </comment>
    <comment ref="D77" authorId="0" shapeId="0" xr:uid="{00000000-0006-0000-0300-000039000000}">
      <text>
        <r>
          <rPr>
            <b/>
            <sz val="9"/>
            <color indexed="81"/>
            <rFont val="Segoe UI"/>
            <family val="2"/>
          </rPr>
          <t>Gresten, Amstetten</t>
        </r>
      </text>
    </comment>
    <comment ref="D78" authorId="0" shapeId="0" xr:uid="{00000000-0006-0000-0300-00003A000000}">
      <text>
        <r>
          <rPr>
            <b/>
            <sz val="9"/>
            <color indexed="81"/>
            <rFont val="Segoe UI"/>
            <family val="2"/>
          </rPr>
          <t>Gresten</t>
        </r>
      </text>
    </comment>
    <comment ref="C85" authorId="0" shapeId="0" xr:uid="{00000000-0006-0000-0300-00003B000000}">
      <text>
        <r>
          <rPr>
            <b/>
            <sz val="9"/>
            <color indexed="81"/>
            <rFont val="Segoe UI"/>
            <family val="2"/>
          </rPr>
          <t>1 Pkt.f.Wettk.</t>
        </r>
      </text>
    </comment>
    <comment ref="C86" authorId="0" shapeId="0" xr:uid="{00000000-0006-0000-0300-00003C000000}">
      <text>
        <r>
          <rPr>
            <b/>
            <sz val="9"/>
            <color indexed="81"/>
            <rFont val="Segoe UI"/>
            <family val="2"/>
          </rPr>
          <t>1 Pkt.f.Wettk.</t>
        </r>
      </text>
    </comment>
    <comment ref="C89" authorId="0" shapeId="0" xr:uid="{00000000-0006-0000-0300-00003D000000}">
      <text>
        <r>
          <rPr>
            <b/>
            <sz val="9"/>
            <color indexed="81"/>
            <rFont val="Segoe UI"/>
            <family val="2"/>
          </rPr>
          <t>NÖ-Crossm.</t>
        </r>
      </text>
    </comment>
    <comment ref="D89" authorId="0" shapeId="0" xr:uid="{00000000-0006-0000-0300-00003E000000}">
      <text>
        <r>
          <rPr>
            <b/>
            <sz val="9"/>
            <color indexed="81"/>
            <rFont val="Segoe UI"/>
            <family val="2"/>
          </rPr>
          <t>Neuhofen</t>
        </r>
      </text>
    </comment>
    <comment ref="D103" authorId="0" shapeId="0" xr:uid="{00000000-0006-0000-0300-00003F000000}">
      <text>
        <r>
          <rPr>
            <b/>
            <sz val="9"/>
            <color indexed="81"/>
            <rFont val="Segoe UI"/>
            <family val="2"/>
          </rPr>
          <t>Kematen, Gresten</t>
        </r>
      </text>
    </comment>
    <comment ref="D105" authorId="0" shapeId="0" xr:uid="{00000000-0006-0000-0300-000040000000}">
      <text>
        <r>
          <rPr>
            <b/>
            <sz val="9"/>
            <color indexed="81"/>
            <rFont val="Segoe UI"/>
            <family val="2"/>
          </rPr>
          <t>Kaprun</t>
        </r>
      </text>
    </comment>
    <comment ref="D124" authorId="0" shapeId="0" xr:uid="{00000000-0006-0000-0300-000041000000}">
      <text>
        <r>
          <rPr>
            <b/>
            <sz val="9"/>
            <color indexed="81"/>
            <rFont val="Segoe UI"/>
            <family val="2"/>
          </rPr>
          <t>Gresten</t>
        </r>
      </text>
    </comment>
    <comment ref="D125" authorId="0" shapeId="0" xr:uid="{00000000-0006-0000-0300-000042000000}">
      <text>
        <r>
          <rPr>
            <b/>
            <sz val="9"/>
            <color indexed="81"/>
            <rFont val="Segoe UI"/>
            <family val="2"/>
          </rPr>
          <t>Purgstall</t>
        </r>
      </text>
    </comment>
    <comment ref="D144" authorId="0" shapeId="0" xr:uid="{00000000-0006-0000-0300-000043000000}">
      <text>
        <r>
          <rPr>
            <b/>
            <sz val="9"/>
            <color indexed="81"/>
            <rFont val="Segoe UI"/>
            <family val="2"/>
          </rPr>
          <t>Amstetten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400-000001000000}">
      <text>
        <r>
          <rPr>
            <b/>
            <sz val="9"/>
            <color indexed="81"/>
            <rFont val="Segoe UI"/>
            <family val="2"/>
          </rPr>
          <t>SteinmayrS.
Goje G
Lumplecker B.
Dietl P.
Grgic D.
Marek M.
Dorner S.
Wendl M.
Rittmannsberger A.
Hagenhuber M.
Hiess B.
Bühringer H.
Kranz W.
Gramer M.
Gangl Marco
Kandutsch G.
Tatzreiter M.
Simunic J.
3 Pkt.f.Wettk.(inkl.Strecke u. Fasching)</t>
        </r>
      </text>
    </comment>
    <comment ref="D8" authorId="0" shapeId="0" xr:uid="{00000000-0006-0000-0400-000002000000}">
      <text>
        <r>
          <rPr>
            <b/>
            <sz val="9"/>
            <color indexed="81"/>
            <rFont val="Segoe UI"/>
            <family val="2"/>
          </rPr>
          <t>Peter Marksteiner</t>
        </r>
      </text>
    </comment>
    <comment ref="C9" authorId="0" shapeId="0" xr:uid="{00000000-0006-0000-0400-000003000000}">
      <text>
        <r>
          <rPr>
            <b/>
            <sz val="9"/>
            <color indexed="81"/>
            <rFont val="Segoe UI"/>
            <family val="2"/>
          </rPr>
          <t>Schindlecker J.
Tokmat F.
Bauer G.
Schachermayer H.
Schindlegger O.
Lichtenberger A.
Mitterböck E.
Gartlehner M.
Reiter C.
Hinterleitner C.
Schütz F.
5 Pkt.f.Wettk.(inkl.Fasching + Strecke)</t>
        </r>
      </text>
    </comment>
    <comment ref="D9" authorId="0" shapeId="0" xr:uid="{00000000-0006-0000-0400-000004000000}">
      <text>
        <r>
          <rPr>
            <b/>
            <sz val="9"/>
            <color indexed="81"/>
            <rFont val="Segoe UI"/>
            <family val="2"/>
          </rPr>
          <t>Uwe Saphir
Brenn Franz
St. Veit</t>
        </r>
      </text>
    </comment>
    <comment ref="C10" authorId="0" shapeId="0" xr:uid="{00000000-0006-0000-0400-000005000000}">
      <text>
        <r>
          <rPr>
            <b/>
            <sz val="9"/>
            <color indexed="81"/>
            <rFont val="Segoe UI"/>
            <family val="2"/>
          </rPr>
          <t>2 Pkt.f.Wettk. (inkl.Strecke u.Fasching)
Brezovsky E.
Brezovsky K.</t>
        </r>
      </text>
    </comment>
    <comment ref="C11" authorId="0" shapeId="0" xr:uid="{00000000-0006-0000-0400-000006000000}">
      <text>
        <r>
          <rPr>
            <b/>
            <sz val="9"/>
            <color indexed="81"/>
            <rFont val="Segoe UI"/>
            <family val="2"/>
          </rPr>
          <t>Pkt.f.Wettk. (inkl.Strecke)</t>
        </r>
      </text>
    </comment>
    <comment ref="D11" authorId="0" shapeId="0" xr:uid="{00000000-0006-0000-0400-000007000000}">
      <text>
        <r>
          <rPr>
            <b/>
            <sz val="9"/>
            <color indexed="81"/>
            <rFont val="Segoe UI"/>
            <family val="2"/>
          </rPr>
          <t>Cross A., Ardagger</t>
        </r>
      </text>
    </comment>
    <comment ref="C12" authorId="0" shapeId="0" xr:uid="{00000000-0006-0000-0400-000008000000}">
      <text>
        <r>
          <rPr>
            <b/>
            <sz val="9"/>
            <color indexed="81"/>
            <rFont val="Segoe UI"/>
            <family val="2"/>
          </rPr>
          <t xml:space="preserve">Sonnleitner J.
</t>
        </r>
      </text>
    </comment>
    <comment ref="D12" authorId="0" shapeId="0" xr:uid="{00000000-0006-0000-0400-000009000000}">
      <text>
        <r>
          <rPr>
            <b/>
            <sz val="9"/>
            <color indexed="81"/>
            <rFont val="Segoe UI"/>
            <family val="2"/>
          </rPr>
          <t>Strecke</t>
        </r>
      </text>
    </comment>
    <comment ref="C13" authorId="0" shapeId="0" xr:uid="{00000000-0006-0000-0400-00000A000000}">
      <text>
        <r>
          <rPr>
            <b/>
            <sz val="9"/>
            <color indexed="81"/>
            <rFont val="Segoe UI"/>
            <family val="2"/>
          </rPr>
          <t>1 Pkt.f.Wettk.</t>
        </r>
      </text>
    </comment>
    <comment ref="D13" authorId="0" shapeId="0" xr:uid="{00000000-0006-0000-0400-00000B000000}">
      <text>
        <r>
          <rPr>
            <b/>
            <sz val="9"/>
            <color indexed="81"/>
            <rFont val="Segoe UI"/>
            <family val="2"/>
          </rPr>
          <t>Strecke, Herzogenburg</t>
        </r>
      </text>
    </comment>
    <comment ref="C14" authorId="0" shapeId="0" xr:uid="{00000000-0006-0000-0400-00000C000000}">
      <text>
        <r>
          <rPr>
            <b/>
            <sz val="9"/>
            <color indexed="81"/>
            <rFont val="Segoe UI"/>
            <family val="2"/>
          </rPr>
          <t>Gassner C.
Pkt.f.Wettk.</t>
        </r>
      </text>
    </comment>
    <comment ref="D14" authorId="0" shapeId="0" xr:uid="{00000000-0006-0000-0400-00000D000000}">
      <text>
        <r>
          <rPr>
            <b/>
            <sz val="9"/>
            <color indexed="81"/>
            <rFont val="Segoe UI"/>
            <family val="2"/>
          </rPr>
          <t>Strecke</t>
        </r>
      </text>
    </comment>
    <comment ref="C15" authorId="0" shapeId="0" xr:uid="{00000000-0006-0000-0400-00000E000000}">
      <text>
        <r>
          <rPr>
            <b/>
            <sz val="9"/>
            <color indexed="81"/>
            <rFont val="Segoe UI"/>
            <family val="2"/>
          </rPr>
          <t>Bauer R.
Poustka H.
Bechyne C.</t>
        </r>
      </text>
    </comment>
    <comment ref="D15" authorId="0" shapeId="0" xr:uid="{00000000-0006-0000-0400-00000F000000}">
      <text>
        <r>
          <rPr>
            <b/>
            <sz val="9"/>
            <color indexed="81"/>
            <rFont val="Segoe UI"/>
            <family val="2"/>
          </rPr>
          <t>Ardagger</t>
        </r>
      </text>
    </comment>
    <comment ref="D16" authorId="0" shapeId="0" xr:uid="{00000000-0006-0000-0400-000010000000}">
      <text>
        <r>
          <rPr>
            <b/>
            <sz val="9"/>
            <color indexed="81"/>
            <rFont val="Segoe UI"/>
            <family val="2"/>
          </rPr>
          <t>Ardagger</t>
        </r>
      </text>
    </comment>
    <comment ref="C17" authorId="0" shapeId="0" xr:uid="{00000000-0006-0000-0400-000011000000}">
      <text>
        <r>
          <rPr>
            <b/>
            <sz val="9"/>
            <color indexed="81"/>
            <rFont val="Segoe UI"/>
            <family val="2"/>
          </rPr>
          <t>Pkt.f.Wettk.(inkl.Strecke)</t>
        </r>
      </text>
    </comment>
    <comment ref="C18" authorId="0" shapeId="0" xr:uid="{00000000-0006-0000-0400-000012000000}">
      <text>
        <r>
          <rPr>
            <b/>
            <sz val="9"/>
            <color indexed="81"/>
            <rFont val="Segoe UI"/>
            <family val="2"/>
          </rPr>
          <t>2 Pkt.f.Wettk. (inkl.Strecke)</t>
        </r>
      </text>
    </comment>
    <comment ref="C19" authorId="0" shapeId="0" xr:uid="{00000000-0006-0000-0400-000013000000}">
      <text>
        <r>
          <rPr>
            <b/>
            <sz val="9"/>
            <color indexed="81"/>
            <rFont val="Segoe UI"/>
            <family val="2"/>
          </rPr>
          <t>W. Datzberger</t>
        </r>
      </text>
    </comment>
    <comment ref="D19" authorId="0" shapeId="0" xr:uid="{00000000-0006-0000-0400-000014000000}">
      <text>
        <r>
          <rPr>
            <b/>
            <sz val="9"/>
            <color indexed="81"/>
            <rFont val="Segoe UI"/>
            <family val="2"/>
          </rPr>
          <t>Ötscher, Ardagger
Kogler</t>
        </r>
      </text>
    </comment>
    <comment ref="C20" authorId="0" shapeId="0" xr:uid="{00000000-0006-0000-0400-000015000000}">
      <text>
        <r>
          <rPr>
            <b/>
            <sz val="9"/>
            <color indexed="81"/>
            <rFont val="Segoe UI"/>
            <family val="2"/>
          </rPr>
          <t>Horvatits P.</t>
        </r>
      </text>
    </comment>
    <comment ref="D20" authorId="0" shapeId="0" xr:uid="{00000000-0006-0000-0400-000016000000}">
      <text>
        <r>
          <rPr>
            <b/>
            <sz val="9"/>
            <color indexed="81"/>
            <rFont val="Segoe UI"/>
            <family val="2"/>
          </rPr>
          <t>Cross A.,Strecke</t>
        </r>
      </text>
    </comment>
    <comment ref="C21" authorId="0" shapeId="0" xr:uid="{00000000-0006-0000-0400-000017000000}">
      <text>
        <r>
          <rPr>
            <b/>
            <sz val="9"/>
            <color indexed="81"/>
            <rFont val="Segoe UI"/>
            <family val="2"/>
          </rPr>
          <t>Pkt.f.Wettk. (inkl.Strecke)</t>
        </r>
      </text>
    </comment>
    <comment ref="D21" authorId="0" shapeId="0" xr:uid="{00000000-0006-0000-0400-000018000000}">
      <text>
        <r>
          <rPr>
            <b/>
            <sz val="9"/>
            <color indexed="81"/>
            <rFont val="Segoe UI"/>
            <family val="2"/>
          </rPr>
          <t>St. Veit</t>
        </r>
      </text>
    </comment>
    <comment ref="D22" authorId="0" shapeId="0" xr:uid="{00000000-0006-0000-0400-000019000000}">
      <text>
        <r>
          <rPr>
            <b/>
            <sz val="9"/>
            <color indexed="81"/>
            <rFont val="Segoe UI"/>
            <family val="2"/>
          </rPr>
          <t>Strecke</t>
        </r>
      </text>
    </comment>
    <comment ref="D23" authorId="0" shapeId="0" xr:uid="{00000000-0006-0000-0400-00001A000000}">
      <text>
        <r>
          <rPr>
            <b/>
            <sz val="9"/>
            <color indexed="81"/>
            <rFont val="Segoe UI"/>
            <family val="2"/>
          </rPr>
          <t>Strecke</t>
        </r>
      </text>
    </comment>
    <comment ref="D25" authorId="0" shapeId="0" xr:uid="{00000000-0006-0000-0400-00001B000000}">
      <text>
        <r>
          <rPr>
            <b/>
            <sz val="9"/>
            <color indexed="81"/>
            <rFont val="Segoe UI"/>
            <family val="2"/>
          </rPr>
          <t>Kematen, Ardagger</t>
        </r>
      </text>
    </comment>
    <comment ref="C26" authorId="0" shapeId="0" xr:uid="{00000000-0006-0000-0400-00001C000000}">
      <text>
        <r>
          <rPr>
            <b/>
            <sz val="9"/>
            <color indexed="81"/>
            <rFont val="Segoe UI"/>
            <family val="2"/>
          </rPr>
          <t>Pkt.f.Wettk.(inkl.Strecke)</t>
        </r>
      </text>
    </comment>
    <comment ref="D26" authorId="0" shapeId="0" xr:uid="{00000000-0006-0000-0400-00001D000000}">
      <text>
        <r>
          <rPr>
            <b/>
            <sz val="9"/>
            <color indexed="81"/>
            <rFont val="Segoe UI"/>
            <family val="2"/>
          </rPr>
          <t>Feyrer Thomas</t>
        </r>
      </text>
    </comment>
    <comment ref="C27" authorId="0" shapeId="0" xr:uid="{00000000-0006-0000-0400-00001E000000}">
      <text>
        <r>
          <rPr>
            <b/>
            <sz val="9"/>
            <color indexed="81"/>
            <rFont val="Segoe UI"/>
            <family val="2"/>
          </rPr>
          <t>3 Pkt.f.Wettk.</t>
        </r>
      </text>
    </comment>
    <comment ref="D27" authorId="0" shapeId="0" xr:uid="{00000000-0006-0000-0400-00001F000000}">
      <text>
        <r>
          <rPr>
            <b/>
            <sz val="9"/>
            <color indexed="81"/>
            <rFont val="Segoe UI"/>
            <family val="2"/>
          </rPr>
          <t>Ötscher,Ardagger</t>
        </r>
      </text>
    </comment>
    <comment ref="D28" authorId="0" shapeId="0" xr:uid="{00000000-0006-0000-0400-000020000000}">
      <text>
        <r>
          <rPr>
            <b/>
            <sz val="9"/>
            <color indexed="81"/>
            <rFont val="Segoe UI"/>
            <family val="2"/>
          </rPr>
          <t>Strecke, Ardagger</t>
        </r>
      </text>
    </comment>
    <comment ref="C29" authorId="0" shapeId="0" xr:uid="{00000000-0006-0000-0400-000021000000}">
      <text>
        <r>
          <rPr>
            <b/>
            <sz val="9"/>
            <color indexed="81"/>
            <rFont val="Segoe UI"/>
            <family val="2"/>
          </rPr>
          <t>Pkt.f.Wettk. (inkl.Strecke)</t>
        </r>
      </text>
    </comment>
    <comment ref="D29" authorId="0" shapeId="0" xr:uid="{00000000-0006-0000-0400-000022000000}">
      <text>
        <r>
          <rPr>
            <b/>
            <sz val="9"/>
            <color indexed="81"/>
            <rFont val="Segoe UI"/>
            <family val="2"/>
          </rPr>
          <t>Ardagger</t>
        </r>
      </text>
    </comment>
    <comment ref="D30" authorId="0" shapeId="0" xr:uid="{00000000-0006-0000-0400-000023000000}">
      <text>
        <r>
          <rPr>
            <b/>
            <sz val="9"/>
            <color indexed="81"/>
            <rFont val="Segoe UI"/>
            <family val="2"/>
          </rPr>
          <t>Strecke</t>
        </r>
      </text>
    </comment>
    <comment ref="C31" authorId="0" shapeId="0" xr:uid="{00000000-0006-0000-0400-000024000000}">
      <text>
        <r>
          <rPr>
            <b/>
            <sz val="9"/>
            <color indexed="81"/>
            <rFont val="Segoe UI"/>
            <family val="2"/>
          </rPr>
          <t>2 Pkt.f.Wettk.(inkl.Strecke)
Mader A.</t>
        </r>
      </text>
    </comment>
    <comment ref="C33" authorId="0" shapeId="0" xr:uid="{00000000-0006-0000-0400-000025000000}">
      <text>
        <r>
          <rPr>
            <b/>
            <sz val="9"/>
            <color indexed="81"/>
            <rFont val="Segoe UI"/>
            <family val="2"/>
          </rPr>
          <t>3 Pkt.f.Wettk.
Oberndorfer C.</t>
        </r>
      </text>
    </comment>
    <comment ref="D33" authorId="0" shapeId="0" xr:uid="{00000000-0006-0000-0400-000026000000}">
      <text>
        <r>
          <rPr>
            <b/>
            <sz val="9"/>
            <color indexed="81"/>
            <rFont val="Segoe UI"/>
            <family val="2"/>
          </rPr>
          <t xml:space="preserve">Gramer Martin j.
Kerschner Stefan
Atteneder Markus
</t>
        </r>
      </text>
    </comment>
    <comment ref="C34" authorId="0" shapeId="0" xr:uid="{00000000-0006-0000-0400-000027000000}">
      <text>
        <r>
          <rPr>
            <b/>
            <sz val="9"/>
            <color indexed="81"/>
            <rFont val="Segoe UI"/>
            <family val="2"/>
          </rPr>
          <t>2 Pkt.f.Wettk.</t>
        </r>
      </text>
    </comment>
    <comment ref="D34" authorId="0" shapeId="0" xr:uid="{00000000-0006-0000-0400-000028000000}">
      <text>
        <r>
          <rPr>
            <b/>
            <sz val="9"/>
            <color indexed="81"/>
            <rFont val="Segoe UI"/>
            <family val="2"/>
          </rPr>
          <t>Ardagger</t>
        </r>
      </text>
    </comment>
    <comment ref="D35" authorId="0" shapeId="0" xr:uid="{00000000-0006-0000-0400-000029000000}">
      <text>
        <r>
          <rPr>
            <b/>
            <sz val="9"/>
            <color indexed="81"/>
            <rFont val="Segoe UI"/>
            <family val="2"/>
          </rPr>
          <t>Ardagger</t>
        </r>
      </text>
    </comment>
    <comment ref="C37" authorId="0" shapeId="0" xr:uid="{00000000-0006-0000-0400-00002A000000}">
      <text>
        <r>
          <rPr>
            <b/>
            <sz val="9"/>
            <color indexed="81"/>
            <rFont val="Segoe UI"/>
            <family val="2"/>
          </rPr>
          <t>Pkt.f.Wettk.
Popov I.</t>
        </r>
      </text>
    </comment>
    <comment ref="C38" authorId="0" shapeId="0" xr:uid="{00000000-0006-0000-0400-00002B000000}">
      <text>
        <r>
          <rPr>
            <b/>
            <sz val="9"/>
            <color indexed="81"/>
            <rFont val="Segoe UI"/>
            <family val="2"/>
          </rPr>
          <t>Pkt.f.Wettk.</t>
        </r>
      </text>
    </comment>
    <comment ref="D39" authorId="0" shapeId="0" xr:uid="{00000000-0006-0000-0400-00002C000000}">
      <text>
        <r>
          <rPr>
            <b/>
            <sz val="9"/>
            <color indexed="81"/>
            <rFont val="Segoe UI"/>
            <family val="2"/>
          </rPr>
          <t>Kematen, Fasching
Oberlerchner Lukas</t>
        </r>
      </text>
    </comment>
    <comment ref="D40" authorId="0" shapeId="0" xr:uid="{00000000-0006-0000-0400-00002D000000}">
      <text>
        <r>
          <rPr>
            <b/>
            <sz val="9"/>
            <color indexed="81"/>
            <rFont val="Segoe UI"/>
            <family val="2"/>
          </rPr>
          <t>Cross A.</t>
        </r>
      </text>
    </comment>
    <comment ref="D41" authorId="0" shapeId="0" xr:uid="{00000000-0006-0000-0400-00002E000000}">
      <text>
        <r>
          <rPr>
            <b/>
            <sz val="9"/>
            <color indexed="81"/>
            <rFont val="Segoe UI"/>
            <family val="2"/>
          </rPr>
          <t>Cross A.</t>
        </r>
      </text>
    </comment>
    <comment ref="D43" authorId="0" shapeId="0" xr:uid="{00000000-0006-0000-0400-00002F000000}">
      <text>
        <r>
          <rPr>
            <b/>
            <sz val="9"/>
            <color indexed="81"/>
            <rFont val="Segoe UI"/>
            <family val="2"/>
          </rPr>
          <t>Strecke</t>
        </r>
      </text>
    </comment>
    <comment ref="D44" authorId="0" shapeId="0" xr:uid="{00000000-0006-0000-0400-000030000000}">
      <text>
        <r>
          <rPr>
            <b/>
            <sz val="9"/>
            <color indexed="81"/>
            <rFont val="Segoe UI"/>
            <family val="2"/>
          </rPr>
          <t>Strecke</t>
        </r>
      </text>
    </comment>
    <comment ref="D45" authorId="0" shapeId="0" xr:uid="{00000000-0006-0000-0400-000031000000}">
      <text>
        <r>
          <rPr>
            <b/>
            <sz val="9"/>
            <color indexed="81"/>
            <rFont val="Segoe UI"/>
            <family val="2"/>
          </rPr>
          <t>Strecke</t>
        </r>
      </text>
    </comment>
    <comment ref="D46" authorId="0" shapeId="0" xr:uid="{00000000-0006-0000-0400-000032000000}">
      <text>
        <r>
          <rPr>
            <b/>
            <sz val="9"/>
            <color indexed="81"/>
            <rFont val="Segoe UI"/>
            <family val="2"/>
          </rPr>
          <t>Strecke</t>
        </r>
      </text>
    </comment>
    <comment ref="C47" authorId="0" shapeId="0" xr:uid="{00000000-0006-0000-0400-000033000000}">
      <text>
        <r>
          <rPr>
            <b/>
            <sz val="9"/>
            <color indexed="81"/>
            <rFont val="Segoe UI"/>
            <family val="2"/>
          </rPr>
          <t>Pkt.f.Wettk.</t>
        </r>
      </text>
    </comment>
    <comment ref="D50" authorId="0" shapeId="0" xr:uid="{00000000-0006-0000-0400-000034000000}">
      <text>
        <r>
          <rPr>
            <b/>
            <sz val="9"/>
            <color indexed="81"/>
            <rFont val="Segoe UI"/>
            <family val="2"/>
          </rPr>
          <t>Brunn/Gebirge</t>
        </r>
      </text>
    </comment>
    <comment ref="D51" authorId="0" shapeId="0" xr:uid="{00000000-0006-0000-0400-000035000000}">
      <text>
        <r>
          <rPr>
            <b/>
            <sz val="9"/>
            <color indexed="81"/>
            <rFont val="Segoe UI"/>
            <family val="2"/>
          </rPr>
          <t>Ardagger</t>
        </r>
      </text>
    </comment>
    <comment ref="C53" authorId="0" shapeId="0" xr:uid="{00000000-0006-0000-0400-000036000000}">
      <text>
        <r>
          <rPr>
            <b/>
            <sz val="9"/>
            <color indexed="81"/>
            <rFont val="Segoe UI"/>
            <family val="2"/>
          </rPr>
          <t>2 Pkt.f.Wettk.</t>
        </r>
      </text>
    </comment>
    <comment ref="D53" authorId="0" shapeId="0" xr:uid="{00000000-0006-0000-0400-000037000000}">
      <text>
        <r>
          <rPr>
            <b/>
            <sz val="9"/>
            <color indexed="81"/>
            <rFont val="Segoe UI"/>
            <family val="2"/>
          </rPr>
          <t>Melk</t>
        </r>
      </text>
    </comment>
    <comment ref="C56" authorId="0" shapeId="0" xr:uid="{00000000-0006-0000-0400-000038000000}">
      <text>
        <r>
          <rPr>
            <b/>
            <sz val="9"/>
            <color indexed="81"/>
            <rFont val="Segoe UI"/>
            <family val="2"/>
          </rPr>
          <t>Datzberger M.</t>
        </r>
      </text>
    </comment>
    <comment ref="D56" authorId="0" shapeId="0" xr:uid="{00000000-0006-0000-0400-000039000000}">
      <text>
        <r>
          <rPr>
            <b/>
            <sz val="9"/>
            <color indexed="81"/>
            <rFont val="Segoe UI"/>
            <family val="2"/>
          </rPr>
          <t>Ardagger</t>
        </r>
      </text>
    </comment>
    <comment ref="C57" authorId="0" shapeId="0" xr:uid="{00000000-0006-0000-0400-00003A000000}">
      <text>
        <r>
          <rPr>
            <b/>
            <sz val="9"/>
            <color indexed="81"/>
            <rFont val="Segoe UI"/>
            <family val="2"/>
          </rPr>
          <t>Pkt.f.Wettk.</t>
        </r>
      </text>
    </comment>
    <comment ref="D58" authorId="0" shapeId="0" xr:uid="{00000000-0006-0000-0400-00003B000000}">
      <text>
        <r>
          <rPr>
            <b/>
            <sz val="9"/>
            <color indexed="81"/>
            <rFont val="Segoe UI"/>
            <family val="2"/>
          </rPr>
          <t>Gresten, Cross A.</t>
        </r>
      </text>
    </comment>
    <comment ref="D60" authorId="0" shapeId="0" xr:uid="{00000000-0006-0000-0400-00003C000000}">
      <text>
        <r>
          <rPr>
            <b/>
            <sz val="9"/>
            <color indexed="81"/>
            <rFont val="Segoe UI"/>
            <family val="2"/>
          </rPr>
          <t>Cross A.,Melk</t>
        </r>
      </text>
    </comment>
    <comment ref="D64" authorId="0" shapeId="0" xr:uid="{00000000-0006-0000-0400-00003D000000}">
      <text>
        <r>
          <rPr>
            <b/>
            <sz val="9"/>
            <color indexed="81"/>
            <rFont val="Segoe UI"/>
            <family val="2"/>
          </rPr>
          <t>Cross A.</t>
        </r>
      </text>
    </comment>
    <comment ref="D65" authorId="0" shapeId="0" xr:uid="{00000000-0006-0000-0400-00003E000000}">
      <text>
        <r>
          <rPr>
            <b/>
            <sz val="9"/>
            <color indexed="81"/>
            <rFont val="Segoe UI"/>
            <family val="2"/>
          </rPr>
          <t>Kematen</t>
        </r>
      </text>
    </comment>
    <comment ref="D66" authorId="0" shapeId="0" xr:uid="{00000000-0006-0000-0400-00003F000000}">
      <text>
        <r>
          <rPr>
            <b/>
            <sz val="9"/>
            <color indexed="81"/>
            <rFont val="Segoe UI"/>
            <family val="2"/>
          </rPr>
          <t>Strecke</t>
        </r>
      </text>
    </comment>
    <comment ref="C70" authorId="0" shapeId="0" xr:uid="{00000000-0006-0000-0400-000040000000}">
      <text>
        <r>
          <rPr>
            <b/>
            <sz val="9"/>
            <color indexed="81"/>
            <rFont val="Segoe UI"/>
            <family val="2"/>
          </rPr>
          <t>Pkt.f.Wettk.</t>
        </r>
      </text>
    </comment>
    <comment ref="D71" authorId="0" shapeId="0" xr:uid="{00000000-0006-0000-0400-000041000000}">
      <text>
        <r>
          <rPr>
            <b/>
            <sz val="9"/>
            <color indexed="81"/>
            <rFont val="Segoe UI"/>
            <family val="2"/>
          </rPr>
          <t>Kematen,Ardagger</t>
        </r>
      </text>
    </comment>
    <comment ref="D72" authorId="0" shapeId="0" xr:uid="{00000000-0006-0000-0400-000042000000}">
      <text>
        <r>
          <rPr>
            <b/>
            <sz val="9"/>
            <color indexed="81"/>
            <rFont val="Segoe UI"/>
            <family val="2"/>
          </rPr>
          <t>Cross A.,Ardagger</t>
        </r>
      </text>
    </comment>
    <comment ref="D73" authorId="0" shapeId="0" xr:uid="{00000000-0006-0000-0400-000043000000}">
      <text>
        <r>
          <rPr>
            <b/>
            <sz val="9"/>
            <color indexed="81"/>
            <rFont val="Segoe UI"/>
            <family val="2"/>
          </rPr>
          <t>Stadlbauer R.</t>
        </r>
      </text>
    </comment>
    <comment ref="D77" authorId="0" shapeId="0" xr:uid="{00000000-0006-0000-0400-000044000000}">
      <text>
        <r>
          <rPr>
            <b/>
            <sz val="9"/>
            <color indexed="81"/>
            <rFont val="Segoe UI"/>
            <family val="2"/>
          </rPr>
          <t>Gresten, Cross A.</t>
        </r>
      </text>
    </comment>
    <comment ref="D78" authorId="0" shapeId="0" xr:uid="{00000000-0006-0000-0400-000045000000}">
      <text>
        <r>
          <rPr>
            <b/>
            <sz val="9"/>
            <color indexed="81"/>
            <rFont val="Segoe UI"/>
            <family val="2"/>
          </rPr>
          <t>Cross A.</t>
        </r>
      </text>
    </comment>
    <comment ref="C79" authorId="0" shapeId="0" xr:uid="{00000000-0006-0000-0400-000046000000}">
      <text>
        <r>
          <rPr>
            <b/>
            <sz val="9"/>
            <color indexed="81"/>
            <rFont val="Segoe UI"/>
            <family val="2"/>
          </rPr>
          <t>2 Pkt.f.Wettk.</t>
        </r>
      </text>
    </comment>
    <comment ref="D79" authorId="0" shapeId="0" xr:uid="{00000000-0006-0000-0400-000047000000}">
      <text>
        <r>
          <rPr>
            <b/>
            <sz val="9"/>
            <color indexed="81"/>
            <rFont val="Segoe UI"/>
            <family val="2"/>
          </rPr>
          <t>Melk</t>
        </r>
      </text>
    </comment>
    <comment ref="D81" authorId="0" shapeId="0" xr:uid="{00000000-0006-0000-0400-000048000000}">
      <text>
        <r>
          <rPr>
            <b/>
            <sz val="9"/>
            <color indexed="81"/>
            <rFont val="Segoe UI"/>
            <family val="2"/>
          </rPr>
          <t>Kematen</t>
        </r>
      </text>
    </comment>
    <comment ref="C82" authorId="0" shapeId="0" xr:uid="{00000000-0006-0000-0400-000049000000}">
      <text>
        <r>
          <rPr>
            <b/>
            <sz val="9"/>
            <color indexed="81"/>
            <rFont val="Segoe UI"/>
            <family val="2"/>
          </rPr>
          <t>2 Pkt.f.Wettk.</t>
        </r>
      </text>
    </comment>
    <comment ref="D82" authorId="0" shapeId="0" xr:uid="{00000000-0006-0000-0400-00004A000000}">
      <text>
        <r>
          <rPr>
            <b/>
            <sz val="9"/>
            <color indexed="81"/>
            <rFont val="Segoe UI"/>
            <family val="2"/>
          </rPr>
          <t>Melk</t>
        </r>
      </text>
    </comment>
    <comment ref="D87" authorId="0" shapeId="0" xr:uid="{00000000-0006-0000-0400-00004B000000}">
      <text>
        <r>
          <rPr>
            <b/>
            <sz val="9"/>
            <color indexed="81"/>
            <rFont val="Segoe UI"/>
            <family val="2"/>
          </rPr>
          <t>Cross A.,Melk</t>
        </r>
      </text>
    </comment>
    <comment ref="D88" authorId="0" shapeId="0" xr:uid="{00000000-0006-0000-0400-00004C000000}">
      <text>
        <r>
          <rPr>
            <b/>
            <sz val="9"/>
            <color indexed="81"/>
            <rFont val="Segoe UI"/>
            <family val="2"/>
          </rPr>
          <t>Peuerbach</t>
        </r>
      </text>
    </comment>
    <comment ref="D115" authorId="0" shapeId="0" xr:uid="{00000000-0006-0000-0400-00004D000000}">
      <text>
        <r>
          <rPr>
            <b/>
            <sz val="9"/>
            <color indexed="81"/>
            <rFont val="Segoe UI"/>
            <family val="2"/>
          </rPr>
          <t>Dreistetten</t>
        </r>
      </text>
    </comment>
    <comment ref="D138" authorId="0" shapeId="0" xr:uid="{00000000-0006-0000-0400-00004E000000}">
      <text>
        <r>
          <rPr>
            <b/>
            <sz val="9"/>
            <color indexed="81"/>
            <rFont val="Segoe UI"/>
            <family val="2"/>
          </rPr>
          <t>Helmreich P.</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Christian ECKEL</author>
  </authors>
  <commentList>
    <comment ref="C8" authorId="0" shapeId="0" xr:uid="{00000000-0006-0000-0500-000001000000}">
      <text>
        <r>
          <rPr>
            <b/>
            <sz val="9"/>
            <color indexed="81"/>
            <rFont val="Tahoma"/>
            <family val="2"/>
          </rPr>
          <t>Pkt.f.Wettk.(inkl.Strecke u. Fasching)
Datzberger T.
Kremslehner D.
Grgic M.
Harreither M.</t>
        </r>
      </text>
    </comment>
    <comment ref="D8" authorId="0" shapeId="0" xr:uid="{00000000-0006-0000-0500-000002000000}">
      <text>
        <r>
          <rPr>
            <b/>
            <sz val="9"/>
            <color indexed="81"/>
            <rFont val="Tahoma"/>
            <family val="2"/>
          </rPr>
          <t>Ardagger
Cross A.
Gangl M.</t>
        </r>
      </text>
    </comment>
    <comment ref="C9" authorId="0" shapeId="0" xr:uid="{00000000-0006-0000-0500-000003000000}">
      <text>
        <r>
          <rPr>
            <b/>
            <sz val="9"/>
            <color indexed="81"/>
            <rFont val="Tahoma"/>
            <family val="2"/>
          </rPr>
          <t xml:space="preserve">Freudenthaler M.
Schrenk P.
Bechyne M.
</t>
        </r>
      </text>
    </comment>
    <comment ref="D9" authorId="0" shapeId="0" xr:uid="{00000000-0006-0000-0500-000004000000}">
      <text>
        <r>
          <rPr>
            <b/>
            <sz val="9"/>
            <color indexed="81"/>
            <rFont val="Tahoma"/>
            <family val="2"/>
          </rPr>
          <t xml:space="preserve">Strecke, Cross A.
</t>
        </r>
      </text>
    </comment>
    <comment ref="C10" authorId="0" shapeId="0" xr:uid="{00000000-0006-0000-0500-000005000000}">
      <text>
        <r>
          <rPr>
            <b/>
            <sz val="9"/>
            <color indexed="81"/>
            <rFont val="Tahoma"/>
            <family val="2"/>
          </rPr>
          <t>2 Pkt.f.Wettk.(inkl.Strecke)</t>
        </r>
      </text>
    </comment>
    <comment ref="D10" authorId="0" shapeId="0" xr:uid="{00000000-0006-0000-0500-000006000000}">
      <text>
        <r>
          <rPr>
            <b/>
            <sz val="9"/>
            <color indexed="81"/>
            <rFont val="Tahoma"/>
            <family val="2"/>
          </rPr>
          <t>Ardagger (++)
Schaub Günter</t>
        </r>
      </text>
    </comment>
    <comment ref="C11" authorId="0" shapeId="0" xr:uid="{00000000-0006-0000-0500-000007000000}">
      <text>
        <r>
          <rPr>
            <b/>
            <sz val="9"/>
            <color indexed="81"/>
            <rFont val="Tahoma"/>
            <family val="2"/>
          </rPr>
          <t>Pkt.f.Wettk.(inkl.Strecke)</t>
        </r>
      </text>
    </comment>
    <comment ref="C12" authorId="0" shapeId="0" xr:uid="{00000000-0006-0000-0500-000008000000}">
      <text>
        <r>
          <rPr>
            <b/>
            <sz val="9"/>
            <color indexed="81"/>
            <rFont val="Tahoma"/>
            <family val="2"/>
          </rPr>
          <t>Pkt.f.Wettk.(inkl.Fasching und Strecke)</t>
        </r>
      </text>
    </comment>
    <comment ref="D12" authorId="0" shapeId="0" xr:uid="{00000000-0006-0000-0500-000009000000}">
      <text>
        <r>
          <rPr>
            <b/>
            <sz val="9"/>
            <color indexed="81"/>
            <rFont val="Tahoma"/>
            <family val="2"/>
          </rPr>
          <t>Cross A.,Ardagger</t>
        </r>
      </text>
    </comment>
    <comment ref="C13" authorId="0" shapeId="0" xr:uid="{00000000-0006-0000-0500-00000A000000}">
      <text>
        <r>
          <rPr>
            <b/>
            <sz val="9"/>
            <color indexed="81"/>
            <rFont val="Tahoma"/>
            <family val="2"/>
          </rPr>
          <t>Mayrhofer -R.
1Pkt.f.Wettk.inkl. Strecke</t>
        </r>
      </text>
    </comment>
    <comment ref="D14" authorId="0" shapeId="0" xr:uid="{00000000-0006-0000-0500-00000B000000}">
      <text>
        <r>
          <rPr>
            <b/>
            <sz val="9"/>
            <color indexed="81"/>
            <rFont val="Tahoma"/>
            <family val="2"/>
          </rPr>
          <t>Strecke,Ardagger (Thalhammer)</t>
        </r>
      </text>
    </comment>
    <comment ref="D15" authorId="0" shapeId="0" xr:uid="{00000000-0006-0000-0500-00000C000000}">
      <text>
        <r>
          <rPr>
            <b/>
            <sz val="9"/>
            <color indexed="81"/>
            <rFont val="Tahoma"/>
            <family val="2"/>
          </rPr>
          <t>Purgstall,Cross A.</t>
        </r>
      </text>
    </comment>
    <comment ref="D16" authorId="0" shapeId="0" xr:uid="{00000000-0006-0000-0500-00000D000000}">
      <text>
        <r>
          <rPr>
            <b/>
            <sz val="9"/>
            <color indexed="81"/>
            <rFont val="Tahoma"/>
            <family val="2"/>
          </rPr>
          <t>Fasching,Strecke</t>
        </r>
      </text>
    </comment>
    <comment ref="D17" authorId="0" shapeId="0" xr:uid="{00000000-0006-0000-0500-00000E000000}">
      <text>
        <r>
          <rPr>
            <b/>
            <sz val="9"/>
            <color indexed="81"/>
            <rFont val="Tahoma"/>
            <family val="2"/>
          </rPr>
          <t>Strecke,Ardagger</t>
        </r>
      </text>
    </comment>
    <comment ref="C18" authorId="0" shapeId="0" xr:uid="{00000000-0006-0000-0500-00000F000000}">
      <text>
        <r>
          <rPr>
            <b/>
            <sz val="9"/>
            <color indexed="81"/>
            <rFont val="Tahoma"/>
            <family val="2"/>
          </rPr>
          <t>1Pkt.f.Wettk.inkl. Strecke</t>
        </r>
      </text>
    </comment>
    <comment ref="C19" authorId="0" shapeId="0" xr:uid="{00000000-0006-0000-0500-000010000000}">
      <text>
        <r>
          <rPr>
            <b/>
            <sz val="9"/>
            <color indexed="81"/>
            <rFont val="Tahoma"/>
            <family val="2"/>
          </rPr>
          <t>Pkt.f.Wettk.(inkl.Strecke)</t>
        </r>
      </text>
    </comment>
    <comment ref="C21" authorId="0" shapeId="0" xr:uid="{00000000-0006-0000-0500-000011000000}">
      <text>
        <r>
          <rPr>
            <b/>
            <sz val="9"/>
            <color indexed="81"/>
            <rFont val="Tahoma"/>
            <family val="2"/>
          </rPr>
          <t>Pkt.f.Wettk.(+Strecke)</t>
        </r>
      </text>
    </comment>
    <comment ref="D22" authorId="0" shapeId="0" xr:uid="{00000000-0006-0000-0500-000012000000}">
      <text>
        <r>
          <rPr>
            <b/>
            <sz val="9"/>
            <color indexed="81"/>
            <rFont val="Tahoma"/>
            <family val="2"/>
          </rPr>
          <t>Strecke,Ardagger</t>
        </r>
      </text>
    </comment>
    <comment ref="D23" authorId="0" shapeId="0" xr:uid="{00000000-0006-0000-0500-000013000000}">
      <text>
        <r>
          <rPr>
            <b/>
            <sz val="9"/>
            <color indexed="81"/>
            <rFont val="Tahoma"/>
            <family val="2"/>
          </rPr>
          <t>Strecke</t>
        </r>
      </text>
    </comment>
    <comment ref="D24" authorId="0" shapeId="0" xr:uid="{00000000-0006-0000-0500-000014000000}">
      <text>
        <r>
          <rPr>
            <b/>
            <sz val="9"/>
            <color indexed="81"/>
            <rFont val="Tahoma"/>
            <family val="2"/>
          </rPr>
          <t>Strecke</t>
        </r>
      </text>
    </comment>
    <comment ref="D25" authorId="0" shapeId="0" xr:uid="{00000000-0006-0000-0500-000015000000}">
      <text>
        <r>
          <rPr>
            <b/>
            <sz val="9"/>
            <color indexed="81"/>
            <rFont val="Tahoma"/>
            <family val="2"/>
          </rPr>
          <t>Strecke</t>
        </r>
      </text>
    </comment>
    <comment ref="C26" authorId="0" shapeId="0" xr:uid="{00000000-0006-0000-0500-000016000000}">
      <text>
        <r>
          <rPr>
            <b/>
            <sz val="9"/>
            <color indexed="81"/>
            <rFont val="Tahoma"/>
            <family val="2"/>
          </rPr>
          <t>1Pkt.f.Wettk.inkl Strecke</t>
        </r>
      </text>
    </comment>
    <comment ref="C27" authorId="0" shapeId="0" xr:uid="{00000000-0006-0000-0500-000017000000}">
      <text>
        <r>
          <rPr>
            <b/>
            <sz val="9"/>
            <color indexed="81"/>
            <rFont val="Tahoma"/>
            <family val="2"/>
          </rPr>
          <t>Pkt.f.Wettk.(inkl.Strecke u.Fasching)</t>
        </r>
      </text>
    </comment>
    <comment ref="D29" authorId="0" shapeId="0" xr:uid="{00000000-0006-0000-0500-000018000000}">
      <text>
        <r>
          <rPr>
            <b/>
            <sz val="9"/>
            <color indexed="81"/>
            <rFont val="Tahoma"/>
            <family val="2"/>
          </rPr>
          <t>Purgstall, Cross A.</t>
        </r>
      </text>
    </comment>
    <comment ref="C30" authorId="0" shapeId="0" xr:uid="{00000000-0006-0000-0500-000019000000}">
      <text>
        <r>
          <rPr>
            <b/>
            <sz val="9"/>
            <color indexed="81"/>
            <rFont val="Tahoma"/>
            <family val="2"/>
          </rPr>
          <t>Helperstorfer M.</t>
        </r>
      </text>
    </comment>
    <comment ref="D30" authorId="0" shapeId="0" xr:uid="{00000000-0006-0000-0500-00001A000000}">
      <text>
        <r>
          <rPr>
            <b/>
            <sz val="9"/>
            <color indexed="81"/>
            <rFont val="Tahoma"/>
            <family val="2"/>
          </rPr>
          <t>Purgstall,Cross A.</t>
        </r>
      </text>
    </comment>
    <comment ref="C31" authorId="0" shapeId="0" xr:uid="{00000000-0006-0000-0500-00001B000000}">
      <text>
        <r>
          <rPr>
            <b/>
            <sz val="9"/>
            <color indexed="81"/>
            <rFont val="Tahoma"/>
            <family val="2"/>
          </rPr>
          <t>1Pkt.f.Wettk.inkl Strecke</t>
        </r>
      </text>
    </comment>
    <comment ref="D31" authorId="0" shapeId="0" xr:uid="{00000000-0006-0000-0500-00001C000000}">
      <text>
        <r>
          <rPr>
            <b/>
            <sz val="9"/>
            <color indexed="81"/>
            <rFont val="Tahoma"/>
            <family val="2"/>
          </rPr>
          <t>Wieser W.</t>
        </r>
      </text>
    </comment>
    <comment ref="D32" authorId="0" shapeId="0" xr:uid="{00000000-0006-0000-0500-00001D000000}">
      <text>
        <r>
          <rPr>
            <b/>
            <sz val="9"/>
            <color indexed="81"/>
            <rFont val="Tahoma"/>
            <family val="2"/>
          </rPr>
          <t>Datzberger W.
Strecke, Ardagger</t>
        </r>
      </text>
    </comment>
    <comment ref="D33" authorId="0" shapeId="0" xr:uid="{00000000-0006-0000-0500-00001E000000}">
      <text>
        <r>
          <rPr>
            <b/>
            <sz val="9"/>
            <color indexed="81"/>
            <rFont val="Tahoma"/>
            <family val="2"/>
          </rPr>
          <t>Cross A.,Ardagger</t>
        </r>
      </text>
    </comment>
    <comment ref="D34" authorId="0" shapeId="0" xr:uid="{00000000-0006-0000-0500-00001F000000}">
      <text>
        <r>
          <rPr>
            <b/>
            <sz val="9"/>
            <color indexed="81"/>
            <rFont val="Tahoma"/>
            <family val="2"/>
          </rPr>
          <t>Ardagger</t>
        </r>
      </text>
    </comment>
    <comment ref="D35" authorId="0" shapeId="0" xr:uid="{00000000-0006-0000-0500-000020000000}">
      <text>
        <r>
          <rPr>
            <b/>
            <sz val="9"/>
            <color indexed="81"/>
            <rFont val="Tahoma"/>
            <family val="2"/>
          </rPr>
          <t>Purgstall,Cross A.</t>
        </r>
      </text>
    </comment>
    <comment ref="C36" authorId="0" shapeId="0" xr:uid="{00000000-0006-0000-0500-000021000000}">
      <text>
        <r>
          <rPr>
            <b/>
            <sz val="9"/>
            <color indexed="81"/>
            <rFont val="Tahoma"/>
            <family val="2"/>
          </rPr>
          <t>Pkt.f.Wettk.</t>
        </r>
      </text>
    </comment>
    <comment ref="D36" authorId="0" shapeId="0" xr:uid="{00000000-0006-0000-0500-000022000000}">
      <text>
        <r>
          <rPr>
            <b/>
            <sz val="9"/>
            <color indexed="81"/>
            <rFont val="Tahoma"/>
            <family val="2"/>
          </rPr>
          <t>Melk</t>
        </r>
      </text>
    </comment>
    <comment ref="C37" authorId="0" shapeId="0" xr:uid="{00000000-0006-0000-0500-000023000000}">
      <text>
        <r>
          <rPr>
            <b/>
            <sz val="9"/>
            <color indexed="81"/>
            <rFont val="Tahoma"/>
            <family val="2"/>
          </rPr>
          <t>Pkt.f.Wettk.(inkl.Strecke)</t>
        </r>
      </text>
    </comment>
    <comment ref="D38" authorId="0" shapeId="0" xr:uid="{00000000-0006-0000-0500-000024000000}">
      <text>
        <r>
          <rPr>
            <b/>
            <sz val="9"/>
            <color indexed="81"/>
            <rFont val="Tahoma"/>
            <family val="2"/>
          </rPr>
          <t>Fasching</t>
        </r>
      </text>
    </comment>
    <comment ref="D39" authorId="0" shapeId="0" xr:uid="{00000000-0006-0000-0500-000025000000}">
      <text>
        <r>
          <rPr>
            <b/>
            <sz val="9"/>
            <color indexed="81"/>
            <rFont val="Tahoma"/>
            <family val="2"/>
          </rPr>
          <t>Ardagger</t>
        </r>
      </text>
    </comment>
    <comment ref="D40" authorId="0" shapeId="0" xr:uid="{00000000-0006-0000-0500-000026000000}">
      <text>
        <r>
          <rPr>
            <b/>
            <sz val="9"/>
            <color indexed="81"/>
            <rFont val="Tahoma"/>
            <family val="2"/>
          </rPr>
          <t>Strecke</t>
        </r>
      </text>
    </comment>
    <comment ref="C41" authorId="0" shapeId="0" xr:uid="{00000000-0006-0000-0500-000027000000}">
      <text>
        <r>
          <rPr>
            <b/>
            <sz val="9"/>
            <color indexed="81"/>
            <rFont val="Tahoma"/>
            <family val="2"/>
          </rPr>
          <t>Pkt.f.Wettk.(inkl.Strecke)</t>
        </r>
      </text>
    </comment>
    <comment ref="D41" authorId="0" shapeId="0" xr:uid="{00000000-0006-0000-0500-000028000000}">
      <text>
        <r>
          <rPr>
            <b/>
            <sz val="9"/>
            <color indexed="81"/>
            <rFont val="Tahoma"/>
            <family val="2"/>
          </rPr>
          <t>Ardagger</t>
        </r>
      </text>
    </comment>
    <comment ref="D44" authorId="0" shapeId="0" xr:uid="{00000000-0006-0000-0500-000029000000}">
      <text>
        <r>
          <rPr>
            <b/>
            <sz val="9"/>
            <color indexed="81"/>
            <rFont val="Tahoma"/>
            <family val="2"/>
          </rPr>
          <t>Cross A.,Ardagger</t>
        </r>
      </text>
    </comment>
    <comment ref="C45" authorId="0" shapeId="0" xr:uid="{00000000-0006-0000-0500-00002A000000}">
      <text>
        <r>
          <rPr>
            <b/>
            <sz val="9"/>
            <color indexed="81"/>
            <rFont val="Tahoma"/>
            <family val="2"/>
          </rPr>
          <t>3 Pkt.f.Wettk.</t>
        </r>
      </text>
    </comment>
    <comment ref="D45" authorId="0" shapeId="0" xr:uid="{00000000-0006-0000-0500-00002B000000}">
      <text>
        <r>
          <rPr>
            <b/>
            <sz val="9"/>
            <color indexed="81"/>
            <rFont val="Tahoma"/>
            <family val="2"/>
          </rPr>
          <t>(Wels +),Ardagger</t>
        </r>
      </text>
    </comment>
    <comment ref="D46" authorId="0" shapeId="0" xr:uid="{00000000-0006-0000-0500-00002C000000}">
      <text>
        <r>
          <rPr>
            <b/>
            <sz val="9"/>
            <color indexed="81"/>
            <rFont val="Tahoma"/>
            <family val="2"/>
          </rPr>
          <t>Strecke</t>
        </r>
      </text>
    </comment>
    <comment ref="C47" authorId="0" shapeId="0" xr:uid="{00000000-0006-0000-0500-00002D000000}">
      <text>
        <r>
          <rPr>
            <b/>
            <sz val="9"/>
            <color indexed="81"/>
            <rFont val="Tahoma"/>
            <family val="2"/>
          </rPr>
          <t>1Pkt.f.Wettkampf</t>
        </r>
      </text>
    </comment>
    <comment ref="D47" authorId="0" shapeId="0" xr:uid="{00000000-0006-0000-0500-00002E000000}">
      <text>
        <r>
          <rPr>
            <b/>
            <sz val="9"/>
            <color indexed="81"/>
            <rFont val="Tahoma"/>
            <family val="2"/>
          </rPr>
          <t>Ardagger (++)</t>
        </r>
      </text>
    </comment>
    <comment ref="D48" authorId="0" shapeId="0" xr:uid="{00000000-0006-0000-0500-00002F000000}">
      <text>
        <r>
          <rPr>
            <b/>
            <sz val="9"/>
            <color indexed="81"/>
            <rFont val="Tahoma"/>
            <family val="2"/>
          </rPr>
          <t>Strecke</t>
        </r>
      </text>
    </comment>
    <comment ref="C49" authorId="0" shapeId="0" xr:uid="{00000000-0006-0000-0500-000030000000}">
      <text>
        <r>
          <rPr>
            <b/>
            <sz val="9"/>
            <color indexed="81"/>
            <rFont val="Tahoma"/>
            <family val="2"/>
          </rPr>
          <t>Wagner F.</t>
        </r>
      </text>
    </comment>
    <comment ref="D49" authorId="0" shapeId="0" xr:uid="{00000000-0006-0000-0500-000031000000}">
      <text>
        <r>
          <rPr>
            <b/>
            <sz val="9"/>
            <color indexed="81"/>
            <rFont val="Tahoma"/>
            <family val="2"/>
          </rPr>
          <t>Strecke</t>
        </r>
      </text>
    </comment>
    <comment ref="D53" authorId="0" shapeId="0" xr:uid="{00000000-0006-0000-0500-000032000000}">
      <text>
        <r>
          <rPr>
            <b/>
            <sz val="9"/>
            <color indexed="81"/>
            <rFont val="Tahoma"/>
            <family val="2"/>
          </rPr>
          <t>Ardagger</t>
        </r>
      </text>
    </comment>
    <comment ref="C55" authorId="0" shapeId="0" xr:uid="{00000000-0006-0000-0500-000033000000}">
      <text>
        <r>
          <rPr>
            <b/>
            <sz val="9"/>
            <color indexed="81"/>
            <rFont val="Tahoma"/>
            <family val="2"/>
          </rPr>
          <t>Pkt.f.Wettk.</t>
        </r>
      </text>
    </comment>
    <comment ref="D55" authorId="0" shapeId="0" xr:uid="{00000000-0006-0000-0500-000034000000}">
      <text>
        <r>
          <rPr>
            <b/>
            <sz val="9"/>
            <color indexed="81"/>
            <rFont val="Tahoma"/>
            <family val="2"/>
          </rPr>
          <t>Faschingleitner M.
Cross A.,Ardagger</t>
        </r>
      </text>
    </comment>
    <comment ref="D56" authorId="0" shapeId="0" xr:uid="{00000000-0006-0000-0500-000035000000}">
      <text>
        <r>
          <rPr>
            <b/>
            <sz val="9"/>
            <color indexed="81"/>
            <rFont val="Tahoma"/>
            <family val="2"/>
          </rPr>
          <t>Cr.St.Pölt.,Amst.</t>
        </r>
      </text>
    </comment>
    <comment ref="D57" authorId="0" shapeId="0" xr:uid="{00000000-0006-0000-0500-000036000000}">
      <text>
        <r>
          <rPr>
            <b/>
            <sz val="9"/>
            <color indexed="81"/>
            <rFont val="Tahoma"/>
            <family val="2"/>
          </rPr>
          <t>Ardagger</t>
        </r>
      </text>
    </comment>
    <comment ref="C58" authorId="0" shapeId="0" xr:uid="{00000000-0006-0000-0500-000037000000}">
      <text>
        <r>
          <rPr>
            <b/>
            <sz val="9"/>
            <color indexed="81"/>
            <rFont val="Tahoma"/>
            <family val="2"/>
          </rPr>
          <t>Györök M.</t>
        </r>
      </text>
    </comment>
    <comment ref="C60" authorId="0" shapeId="0" xr:uid="{00000000-0006-0000-0500-000038000000}">
      <text>
        <r>
          <rPr>
            <b/>
            <sz val="9"/>
            <color indexed="81"/>
            <rFont val="Tahoma"/>
            <family val="2"/>
          </rPr>
          <t>Dorninger R.</t>
        </r>
      </text>
    </comment>
    <comment ref="D61" authorId="0" shapeId="0" xr:uid="{00000000-0006-0000-0500-000039000000}">
      <text>
        <r>
          <rPr>
            <b/>
            <sz val="9"/>
            <color indexed="81"/>
            <rFont val="Tahoma"/>
            <family val="2"/>
          </rPr>
          <t>Gresten,Ardagger</t>
        </r>
      </text>
    </comment>
    <comment ref="D62" authorId="0" shapeId="0" xr:uid="{00000000-0006-0000-0500-00003A000000}">
      <text>
        <r>
          <rPr>
            <b/>
            <sz val="9"/>
            <color indexed="81"/>
            <rFont val="Tahoma"/>
            <family val="2"/>
          </rPr>
          <t>Strecke</t>
        </r>
      </text>
    </comment>
    <comment ref="C63" authorId="0" shapeId="0" xr:uid="{00000000-0006-0000-0500-00003B000000}">
      <text>
        <r>
          <rPr>
            <b/>
            <sz val="9"/>
            <color indexed="81"/>
            <rFont val="Tahoma"/>
            <family val="2"/>
          </rPr>
          <t>Sachslehner J.</t>
        </r>
      </text>
    </comment>
    <comment ref="D65" authorId="0" shapeId="0" xr:uid="{00000000-0006-0000-0500-00003C000000}">
      <text>
        <r>
          <rPr>
            <b/>
            <sz val="9"/>
            <color indexed="81"/>
            <rFont val="Tahoma"/>
            <family val="2"/>
          </rPr>
          <t>Cross A.,Ardagger</t>
        </r>
      </text>
    </comment>
    <comment ref="D66" authorId="0" shapeId="0" xr:uid="{00000000-0006-0000-0500-00003D000000}">
      <text>
        <r>
          <rPr>
            <b/>
            <sz val="9"/>
            <color indexed="81"/>
            <rFont val="Tahoma"/>
            <family val="2"/>
          </rPr>
          <t>Purgstall</t>
        </r>
      </text>
    </comment>
    <comment ref="D69" authorId="0" shapeId="0" xr:uid="{00000000-0006-0000-0500-00003E000000}">
      <text>
        <r>
          <rPr>
            <b/>
            <sz val="9"/>
            <color indexed="81"/>
            <rFont val="Tahoma"/>
            <family val="2"/>
          </rPr>
          <t>Fasching</t>
        </r>
      </text>
    </comment>
    <comment ref="D79" authorId="0" shapeId="0" xr:uid="{00000000-0006-0000-0500-00003F000000}">
      <text>
        <r>
          <rPr>
            <b/>
            <sz val="9"/>
            <color indexed="81"/>
            <rFont val="Tahoma"/>
            <family val="2"/>
          </rPr>
          <t>Cross A.</t>
        </r>
      </text>
    </comment>
    <comment ref="D80" authorId="0" shapeId="0" xr:uid="{00000000-0006-0000-0500-000040000000}">
      <text>
        <r>
          <rPr>
            <b/>
            <sz val="9"/>
            <color indexed="81"/>
            <rFont val="Tahoma"/>
            <family val="2"/>
          </rPr>
          <t>Ardagger</t>
        </r>
      </text>
    </comment>
    <comment ref="D83" authorId="0" shapeId="0" xr:uid="{00000000-0006-0000-0500-000041000000}">
      <text>
        <r>
          <rPr>
            <b/>
            <sz val="9"/>
            <color indexed="81"/>
            <rFont val="Tahoma"/>
            <family val="2"/>
          </rPr>
          <t>Ardagger</t>
        </r>
      </text>
    </comment>
    <comment ref="D89" authorId="0" shapeId="0" xr:uid="{00000000-0006-0000-0500-000042000000}">
      <text>
        <r>
          <rPr>
            <b/>
            <sz val="9"/>
            <color indexed="81"/>
            <rFont val="Tahoma"/>
            <family val="2"/>
          </rPr>
          <t>Ardagger</t>
        </r>
      </text>
    </comment>
    <comment ref="D94" authorId="0" shapeId="0" xr:uid="{00000000-0006-0000-0500-000043000000}">
      <text>
        <r>
          <rPr>
            <b/>
            <sz val="9"/>
            <color indexed="81"/>
            <rFont val="Tahoma"/>
            <family val="2"/>
          </rPr>
          <t>Ardagger</t>
        </r>
      </text>
    </comment>
    <comment ref="D95" authorId="0" shapeId="0" xr:uid="{00000000-0006-0000-0500-000044000000}">
      <text>
        <r>
          <rPr>
            <b/>
            <sz val="9"/>
            <color indexed="81"/>
            <rFont val="Tahoma"/>
            <family val="2"/>
          </rPr>
          <t>Purgstall</t>
        </r>
      </text>
    </comment>
    <comment ref="D96" authorId="0" shapeId="0" xr:uid="{00000000-0006-0000-0500-000045000000}">
      <text>
        <r>
          <rPr>
            <b/>
            <sz val="9"/>
            <color indexed="81"/>
            <rFont val="Tahoma"/>
            <family val="2"/>
          </rPr>
          <t>Peuerbach</t>
        </r>
      </text>
    </comment>
    <comment ref="D97" authorId="0" shapeId="0" xr:uid="{00000000-0006-0000-0500-000046000000}">
      <text>
        <r>
          <rPr>
            <b/>
            <sz val="9"/>
            <color indexed="81"/>
            <rFont val="Tahoma"/>
            <family val="2"/>
          </rPr>
          <t>Ardagger</t>
        </r>
      </text>
    </comment>
    <comment ref="C120" authorId="0" shapeId="0" xr:uid="{00000000-0006-0000-0500-000047000000}">
      <text>
        <r>
          <rPr>
            <b/>
            <sz val="9"/>
            <color indexed="81"/>
            <rFont val="Tahoma"/>
            <family val="2"/>
          </rPr>
          <t>2 Pkt.f.Wettk.</t>
        </r>
      </text>
    </comment>
    <comment ref="D124" authorId="0" shapeId="0" xr:uid="{00000000-0006-0000-0500-000048000000}">
      <text>
        <r>
          <rPr>
            <b/>
            <sz val="9"/>
            <color indexed="81"/>
            <rFont val="Tahoma"/>
            <family val="2"/>
          </rPr>
          <t>Cross A.,Ardagger</t>
        </r>
      </text>
    </comment>
    <comment ref="C126" authorId="0" shapeId="0" xr:uid="{00000000-0006-0000-0500-000049000000}">
      <text>
        <r>
          <rPr>
            <b/>
            <sz val="9"/>
            <color indexed="81"/>
            <rFont val="Tahoma"/>
            <family val="2"/>
          </rPr>
          <t>Pkt.f.Wettk.</t>
        </r>
      </text>
    </comment>
    <comment ref="D126" authorId="0" shapeId="0" xr:uid="{00000000-0006-0000-0500-00004A000000}">
      <text>
        <r>
          <rPr>
            <b/>
            <sz val="9"/>
            <color indexed="81"/>
            <rFont val="Tahoma"/>
            <family val="2"/>
          </rPr>
          <t>Wels,Ardagger</t>
        </r>
      </text>
    </comment>
    <comment ref="D127" authorId="0" shapeId="0" xr:uid="{00000000-0006-0000-0500-00004B000000}">
      <text>
        <r>
          <rPr>
            <b/>
            <sz val="9"/>
            <color indexed="81"/>
            <rFont val="Tahoma"/>
            <family val="2"/>
          </rPr>
          <t>Ardagger</t>
        </r>
      </text>
    </comment>
    <comment ref="D151" authorId="0" shapeId="0" xr:uid="{00000000-0006-0000-0500-00004C000000}">
      <text>
        <r>
          <rPr>
            <b/>
            <sz val="9"/>
            <color indexed="81"/>
            <rFont val="Tahoma"/>
            <family val="2"/>
          </rPr>
          <t>Cross A.</t>
        </r>
      </text>
    </comment>
  </commentList>
</comments>
</file>

<file path=xl/sharedStrings.xml><?xml version="1.0" encoding="utf-8"?>
<sst xmlns="http://schemas.openxmlformats.org/spreadsheetml/2006/main" count="22229" uniqueCount="953">
  <si>
    <t>Wertungsliste presented by IT FOR YOUR NEED</t>
  </si>
  <si>
    <t>die DURCHTRAINIERER</t>
  </si>
  <si>
    <t>22. Saison</t>
  </si>
  <si>
    <t>Hochkogellauf</t>
  </si>
  <si>
    <t>Waid.-Amst.</t>
  </si>
  <si>
    <t>WO</t>
  </si>
  <si>
    <t>Ergebnisliste</t>
  </si>
  <si>
    <t>2024-25</t>
  </si>
  <si>
    <t>Speed</t>
  </si>
  <si>
    <t>Fitness</t>
  </si>
  <si>
    <t>Walker</t>
  </si>
  <si>
    <t>Platz</t>
  </si>
  <si>
    <t>Teilnehmer</t>
  </si>
  <si>
    <t>Punkte</t>
  </si>
  <si>
    <t>Bonus</t>
  </si>
  <si>
    <t>SF</t>
  </si>
  <si>
    <t>Adv-</t>
  </si>
  <si>
    <t>5'32</t>
  </si>
  <si>
    <t>Steiner Martin</t>
  </si>
  <si>
    <t>+</t>
  </si>
  <si>
    <t>12.04</t>
  </si>
  <si>
    <t>03.11</t>
  </si>
  <si>
    <t>10.11</t>
  </si>
  <si>
    <t>17.11</t>
  </si>
  <si>
    <t>24.11</t>
  </si>
  <si>
    <t>29.11</t>
  </si>
  <si>
    <t>01.12</t>
  </si>
  <si>
    <t>09.12</t>
  </si>
  <si>
    <t>15.12</t>
  </si>
  <si>
    <t>22.12</t>
  </si>
  <si>
    <t>05.01</t>
  </si>
  <si>
    <t>Beck Karl</t>
  </si>
  <si>
    <t>++/+</t>
  </si>
  <si>
    <t>29.12</t>
  </si>
  <si>
    <t>D</t>
  </si>
  <si>
    <t>Guttenbrunner Josef</t>
  </si>
  <si>
    <t>++</t>
  </si>
  <si>
    <t>Wurzenberger Josef</t>
  </si>
  <si>
    <t>Kössler Roman</t>
  </si>
  <si>
    <t>Offenberger Josef</t>
  </si>
  <si>
    <t>NÖ-C</t>
  </si>
  <si>
    <t>Eckel Christian</t>
  </si>
  <si>
    <t>+/+</t>
  </si>
  <si>
    <t>Seifriedsberger Christoph</t>
  </si>
  <si>
    <t>Aichner Daniel</t>
  </si>
  <si>
    <t>Demolsky Gerald</t>
  </si>
  <si>
    <t>Bechyne Markus</t>
  </si>
  <si>
    <t>Deinhofer Hans</t>
  </si>
  <si>
    <t>Dorner Harry</t>
  </si>
  <si>
    <t>Klauser Andreas</t>
  </si>
  <si>
    <t>Dorner Josef</t>
  </si>
  <si>
    <t>Grill Thomas</t>
  </si>
  <si>
    <t>Thalhammer Michael</t>
  </si>
  <si>
    <t>Nagelhofer Ulrich</t>
  </si>
  <si>
    <t>Dorner Rudi</t>
  </si>
  <si>
    <t>Grüßenberger Franz</t>
  </si>
  <si>
    <t>Kloibhofer Helmut</t>
  </si>
  <si>
    <t>Bauer Roland</t>
  </si>
  <si>
    <t>Datzberger Thomas</t>
  </si>
  <si>
    <t>Furtner Jürgen</t>
  </si>
  <si>
    <t>Herbst Gerald</t>
  </si>
  <si>
    <t>Kamleitner Thomas</t>
  </si>
  <si>
    <t>Plank Herbert</t>
  </si>
  <si>
    <t>Ricker Andreas</t>
  </si>
  <si>
    <t>Gilber Mario</t>
  </si>
  <si>
    <t>Gruber Reinhard</t>
  </si>
  <si>
    <t>Haberhauer Ernst</t>
  </si>
  <si>
    <t>Kaltenbrunner Karl</t>
  </si>
  <si>
    <t>Reitbauer Helmut</t>
  </si>
  <si>
    <t>Weinstabl Thomas</t>
  </si>
  <si>
    <t>Schneckenreither B.</t>
  </si>
  <si>
    <t>Litzellachner Anton</t>
  </si>
  <si>
    <t>Wurzenberger Walter</t>
  </si>
  <si>
    <t>Gartner Helfried</t>
  </si>
  <si>
    <t>Mulzer Maximilian</t>
  </si>
  <si>
    <t>Schwandl Walter</t>
  </si>
  <si>
    <t>Atteneder Markus</t>
  </si>
  <si>
    <t>Etlinger Karl-Heinz</t>
  </si>
  <si>
    <t>Gassner Andreas</t>
  </si>
  <si>
    <t>Gramer Martin</t>
  </si>
  <si>
    <t>Blochberger Markus</t>
  </si>
  <si>
    <t>Boxhofer Günther</t>
  </si>
  <si>
    <t>Winkler Josef (A)</t>
  </si>
  <si>
    <t>Brezovesky Emil</t>
  </si>
  <si>
    <t>Lichtenschopf Josef</t>
  </si>
  <si>
    <t>Bruckner Christian</t>
  </si>
  <si>
    <t>Bühringer Hannes</t>
  </si>
  <si>
    <t>Bieringer Rudolf</t>
  </si>
  <si>
    <t>Dietl Peter</t>
  </si>
  <si>
    <t>Dietmayer Thomas</t>
  </si>
  <si>
    <t>Hackl Wolfgang</t>
  </si>
  <si>
    <t>Sonnleitner Markus</t>
  </si>
  <si>
    <t>Eglseer Rudi</t>
  </si>
  <si>
    <t>Aichinger Andreas</t>
  </si>
  <si>
    <t>Ewald Mitterböck</t>
  </si>
  <si>
    <t>Faffelberger Franz</t>
  </si>
  <si>
    <t>Freinberger Franz</t>
  </si>
  <si>
    <t>Datzberger Andreas</t>
  </si>
  <si>
    <t>Brandstetter Christian</t>
  </si>
  <si>
    <t>Gartlehner Alexander</t>
  </si>
  <si>
    <t>Gramer Martin jun.</t>
  </si>
  <si>
    <t>Schrenk Patrick</t>
  </si>
  <si>
    <t>Mayerhofer Günther</t>
  </si>
  <si>
    <t>Wimmer Dominik</t>
  </si>
  <si>
    <t>Schmid Josef</t>
  </si>
  <si>
    <t>Heigl Karl</t>
  </si>
  <si>
    <t>Schuller Erwin</t>
  </si>
  <si>
    <t>Steinkellner Alois</t>
  </si>
  <si>
    <t>Freudenthaler Johannes</t>
  </si>
  <si>
    <t>Keiblinger Peter</t>
  </si>
  <si>
    <t>Panirek Thomas</t>
  </si>
  <si>
    <t>Schachner Roland</t>
  </si>
  <si>
    <t>Reiter Christoph</t>
  </si>
  <si>
    <t>Gassner Christian</t>
  </si>
  <si>
    <t>Hieslmair Richard</t>
  </si>
  <si>
    <t>Hirtl Günter</t>
  </si>
  <si>
    <t>Fehringer Günter</t>
  </si>
  <si>
    <t>Hochedlinger Andreas</t>
  </si>
  <si>
    <t>Hofer Florian</t>
  </si>
  <si>
    <t>Heiß Mario</t>
  </si>
  <si>
    <t>Hofmann Michael</t>
  </si>
  <si>
    <t>Winkler Josef (Euratsf.)</t>
  </si>
  <si>
    <t>Horvatits Peter</t>
  </si>
  <si>
    <t>Dorner Franz</t>
  </si>
  <si>
    <t>Bechyne Christian</t>
  </si>
  <si>
    <t>Brandstetter Uwe</t>
  </si>
  <si>
    <t>Datzberger Wolfgang</t>
  </si>
  <si>
    <t>Helemann Michael</t>
  </si>
  <si>
    <t>Hinterleitner Christian</t>
  </si>
  <si>
    <t>Kerschner Stefan</t>
  </si>
  <si>
    <t>Krammer Daniel</t>
  </si>
  <si>
    <t>Mader Andreas</t>
  </si>
  <si>
    <t>Kranz Wojtek</t>
  </si>
  <si>
    <t>Poustka Hubert</t>
  </si>
  <si>
    <t>Kurz Oliver</t>
  </si>
  <si>
    <t>Lexmüller Thomas</t>
  </si>
  <si>
    <t>Lichtenberger Alexander</t>
  </si>
  <si>
    <t>Tatzreiter Manuel</t>
  </si>
  <si>
    <t>Mayrhofer Robert</t>
  </si>
  <si>
    <t>Lueger Engelbert</t>
  </si>
  <si>
    <t>Lumplecker Benedikt</t>
  </si>
  <si>
    <t>Mario Gartlehner</t>
  </si>
  <si>
    <t>Oberlerchner Lukas</t>
  </si>
  <si>
    <t>Mayrhofer Helmut</t>
  </si>
  <si>
    <t>Marek Marcel</t>
  </si>
  <si>
    <t>Oberndorfer Christian</t>
  </si>
  <si>
    <t>Rittmansberger Alfred</t>
  </si>
  <si>
    <t>Aigner Martin</t>
  </si>
  <si>
    <t>Schindlegger Oliver</t>
  </si>
  <si>
    <t>Simunic Jakob</t>
  </si>
  <si>
    <t>Mille Robert</t>
  </si>
  <si>
    <t>Steinmayr Sebastian</t>
  </si>
  <si>
    <t>Tokmak Firat</t>
  </si>
  <si>
    <t>Mittergeber Markus</t>
  </si>
  <si>
    <t>Bauernfeind Ulrich</t>
  </si>
  <si>
    <t>Bechyne Sebastian</t>
  </si>
  <si>
    <t>Führer Peter</t>
  </si>
  <si>
    <t>Brezovesky Karl</t>
  </si>
  <si>
    <t>Gangl Christian</t>
  </si>
  <si>
    <t>Rafetseder Martin</t>
  </si>
  <si>
    <t>Sonnleitner Josef</t>
  </si>
  <si>
    <t xml:space="preserve">Großsteiner Manfred </t>
  </si>
  <si>
    <t>F</t>
  </si>
  <si>
    <t>Müller Raphael</t>
  </si>
  <si>
    <t>Wagner Florian</t>
  </si>
  <si>
    <t>Wendl Michael</t>
  </si>
  <si>
    <t>Hürner Engelbert</t>
  </si>
  <si>
    <t>Rosenthaler Bernhard</t>
  </si>
  <si>
    <t>Brenn Franz</t>
  </si>
  <si>
    <t>Grüßenberger Georg</t>
  </si>
  <si>
    <t>Radlbauer Martin</t>
  </si>
  <si>
    <t>Tatarevic Ismet</t>
  </si>
  <si>
    <t>Stadlbauer Roland</t>
  </si>
  <si>
    <t>Todt Gregor</t>
  </si>
  <si>
    <t>Sachslehner Jürgen</t>
  </si>
  <si>
    <t>Schachermayer Herbert</t>
  </si>
  <si>
    <t>Schachner Hans</t>
  </si>
  <si>
    <t>Scherwitzl Holger</t>
  </si>
  <si>
    <t>Schindlecker Jürgen</t>
  </si>
  <si>
    <t>Vondrak Markus</t>
  </si>
  <si>
    <t>Günther Rene</t>
  </si>
  <si>
    <t>Schuller Martin</t>
  </si>
  <si>
    <t>Gutenbrunner Helmut</t>
  </si>
  <si>
    <t>Schwingenschlögel Jan</t>
  </si>
  <si>
    <t>Sommer Alexander</t>
  </si>
  <si>
    <t>Lehner Daniel</t>
  </si>
  <si>
    <t>Zettel Hannes</t>
  </si>
  <si>
    <t>Vösl Patrick</t>
  </si>
  <si>
    <t>Györök Max</t>
  </si>
  <si>
    <t>Braunshofer Vinzenz</t>
  </si>
  <si>
    <t>Sterlike Günther</t>
  </si>
  <si>
    <t>Fixl Raphael</t>
  </si>
  <si>
    <t>Jung Andreas</t>
  </si>
  <si>
    <t>Kaltenbrunner Markus</t>
  </si>
  <si>
    <t>Hofer Maximilian</t>
  </si>
  <si>
    <t>Helperstorfer Mario</t>
  </si>
  <si>
    <t>Schmidradler Benjamin</t>
  </si>
  <si>
    <t>Otto Erich</t>
  </si>
  <si>
    <t>Plösser Thomas</t>
  </si>
  <si>
    <t>Plank Gerhard</t>
  </si>
  <si>
    <t>Rafetseder Johann</t>
  </si>
  <si>
    <t>Bechyne Tobias</t>
  </si>
  <si>
    <t>Bragance Humberto</t>
  </si>
  <si>
    <t>Riegler Martin</t>
  </si>
  <si>
    <t>Hofschweiger Christian</t>
  </si>
  <si>
    <t>Koller Dominik</t>
  </si>
  <si>
    <t>Leimhofer Julian</t>
  </si>
  <si>
    <t>Mutapcic Ahmedin</t>
  </si>
  <si>
    <t>Beneder Johann</t>
  </si>
  <si>
    <t>Patrik Maderthaner</t>
  </si>
  <si>
    <t>Furtner Markus</t>
  </si>
  <si>
    <t>Kneidinger Dieter</t>
  </si>
  <si>
    <t>Krist Sebastian</t>
  </si>
  <si>
    <t>Wallner Christian</t>
  </si>
  <si>
    <t>Weninger Matthias</t>
  </si>
  <si>
    <t>Aichner Bastian</t>
  </si>
  <si>
    <t xml:space="preserve">Lagler Christian </t>
  </si>
  <si>
    <t>Kurz Samuel</t>
  </si>
  <si>
    <t>Todt Tobias</t>
  </si>
  <si>
    <t>Leeb Sandro</t>
  </si>
  <si>
    <t>Baumgartner David</t>
  </si>
  <si>
    <t>Lettner Thomas</t>
  </si>
  <si>
    <t>Pfeiffer Daniel</t>
  </si>
  <si>
    <t>Sachslehner Andreas</t>
  </si>
  <si>
    <t>Stocker Helmut</t>
  </si>
  <si>
    <t>Wöginger Hans</t>
  </si>
  <si>
    <t>Pilz Erwin</t>
  </si>
  <si>
    <t>Aichinger Matthias</t>
  </si>
  <si>
    <t>Furtner Alex</t>
  </si>
  <si>
    <t>Gangl Philipp</t>
  </si>
  <si>
    <t>Gangl Thomas</t>
  </si>
  <si>
    <t>Gaspar Markus</t>
  </si>
  <si>
    <t>Gintenreiter Markus</t>
  </si>
  <si>
    <t>Arnreiter Andreas</t>
  </si>
  <si>
    <t>Bechyne Robert</t>
  </si>
  <si>
    <t>Beham Mario</t>
  </si>
  <si>
    <t>Bruckner Niklas</t>
  </si>
  <si>
    <t>Dorninger Ralph</t>
  </si>
  <si>
    <t>Eibl Herbert</t>
  </si>
  <si>
    <t>Fallmann Christoph</t>
  </si>
  <si>
    <t>Großsteiner Patrick</t>
  </si>
  <si>
    <t>Sperneder Christoph</t>
  </si>
  <si>
    <t>Haselsteiner Dominik</t>
  </si>
  <si>
    <t>Hofmann Helmut</t>
  </si>
  <si>
    <t>Hörlezeder Timo</t>
  </si>
  <si>
    <t>Ivan Popov</t>
  </si>
  <si>
    <t>Jandl Mario</t>
  </si>
  <si>
    <t>Takuro Yamazaki</t>
  </si>
  <si>
    <t>Mairhofer Friedrich</t>
  </si>
  <si>
    <t>Wagner Joachim</t>
  </si>
  <si>
    <t>Zeitlhofer Roland</t>
  </si>
  <si>
    <t>Halbartschlager Werner</t>
  </si>
  <si>
    <t>Pechhacker Martin</t>
  </si>
  <si>
    <t>Kramer Florian</t>
  </si>
  <si>
    <t>Mayrhofer Anton</t>
  </si>
  <si>
    <t>Vizani Dominik</t>
  </si>
  <si>
    <t>Moser Andreas</t>
  </si>
  <si>
    <t>Weigand Hannes</t>
  </si>
  <si>
    <t>Wieser Wolfgang</t>
  </si>
  <si>
    <t>Todt Florian</t>
  </si>
  <si>
    <t>Pfaffeneder Anton</t>
  </si>
  <si>
    <t>Dorner Manfred</t>
  </si>
  <si>
    <t>Pattera Philipp</t>
  </si>
  <si>
    <t>Raab Karl</t>
  </si>
  <si>
    <t>Schuller Manuel</t>
  </si>
  <si>
    <t>Fischer Markus</t>
  </si>
  <si>
    <t>Skorvanek Milos</t>
  </si>
  <si>
    <t>Jandl Dominik</t>
  </si>
  <si>
    <t>Kandutsch Günther</t>
  </si>
  <si>
    <t>Spreitzer Lukas</t>
  </si>
  <si>
    <t>Schachinger Patrick</t>
  </si>
  <si>
    <t>Stockinger Leopold</t>
  </si>
  <si>
    <t>Reßl Johann</t>
  </si>
  <si>
    <t>Schmutz Christoph</t>
  </si>
  <si>
    <t>Schuller Lukas</t>
  </si>
  <si>
    <t>Unterbuchschachner Kurt</t>
  </si>
  <si>
    <t>Wagner David</t>
  </si>
  <si>
    <t>Ströbitzer Florian</t>
  </si>
  <si>
    <t>Helperstorfer Michael</t>
  </si>
  <si>
    <t>Kogler Karl</t>
  </si>
  <si>
    <t>Wagner Robert</t>
  </si>
  <si>
    <t>Marksteiner Peter</t>
  </si>
  <si>
    <t>Wurm Stefam</t>
  </si>
  <si>
    <t>Wertungsliste presented by Comteam</t>
  </si>
  <si>
    <t>21. Saison</t>
  </si>
  <si>
    <t>2023-24</t>
  </si>
  <si>
    <t>31.03</t>
  </si>
  <si>
    <t>++/+/+/+/+/+</t>
  </si>
  <si>
    <t>05.11</t>
  </si>
  <si>
    <t>12.11</t>
  </si>
  <si>
    <t>19.11</t>
  </si>
  <si>
    <t>26.11</t>
  </si>
  <si>
    <t>03.12</t>
  </si>
  <si>
    <t>10.12</t>
  </si>
  <si>
    <t>17.12</t>
  </si>
  <si>
    <t>24.12</t>
  </si>
  <si>
    <t>31.12.</t>
  </si>
  <si>
    <t>07.01</t>
  </si>
  <si>
    <t>14.01</t>
  </si>
  <si>
    <t>21.01</t>
  </si>
  <si>
    <t>28.01</t>
  </si>
  <si>
    <t>04.02</t>
  </si>
  <si>
    <t>11.02</t>
  </si>
  <si>
    <t>18.02</t>
  </si>
  <si>
    <t>25.02</t>
  </si>
  <si>
    <t>03.03</t>
  </si>
  <si>
    <t>10.03</t>
  </si>
  <si>
    <t>17.03</t>
  </si>
  <si>
    <t>24.03</t>
  </si>
  <si>
    <t>,</t>
  </si>
  <si>
    <t>Möstl Elvis</t>
  </si>
  <si>
    <t>20. Saison</t>
  </si>
  <si>
    <t>.</t>
  </si>
  <si>
    <t>Teiln.</t>
  </si>
  <si>
    <t>km</t>
  </si>
  <si>
    <t>+/+/+/++</t>
  </si>
  <si>
    <t>01.04.</t>
  </si>
  <si>
    <t>06.11</t>
  </si>
  <si>
    <t>13.11</t>
  </si>
  <si>
    <t>25.11</t>
  </si>
  <si>
    <t>27.11</t>
  </si>
  <si>
    <t>11.12</t>
  </si>
  <si>
    <t>18.12</t>
  </si>
  <si>
    <t>25.12</t>
  </si>
  <si>
    <t>01.01.</t>
  </si>
  <si>
    <t>08.01</t>
  </si>
  <si>
    <t>15.01</t>
  </si>
  <si>
    <t>22.01</t>
  </si>
  <si>
    <t>29.01</t>
  </si>
  <si>
    <t>05.02</t>
  </si>
  <si>
    <t>12.02</t>
  </si>
  <si>
    <t>19.02</t>
  </si>
  <si>
    <t>26.02</t>
  </si>
  <si>
    <t>05.03</t>
  </si>
  <si>
    <t>12.03</t>
  </si>
  <si>
    <t>19.03</t>
  </si>
  <si>
    <t>26.03</t>
  </si>
  <si>
    <t>20.11</t>
  </si>
  <si>
    <t>04.12</t>
  </si>
  <si>
    <t>ÖM</t>
  </si>
  <si>
    <t>++/++</t>
  </si>
  <si>
    <t>NÖ CR</t>
  </si>
  <si>
    <t>LMC</t>
  </si>
  <si>
    <t>Hochholzer Manfred</t>
  </si>
  <si>
    <t>19. Saison</t>
  </si>
  <si>
    <t>07.11</t>
  </si>
  <si>
    <t>14.11</t>
  </si>
  <si>
    <t>21.11</t>
  </si>
  <si>
    <t>12.12</t>
  </si>
  <si>
    <t>19.12</t>
  </si>
  <si>
    <t>26.12</t>
  </si>
  <si>
    <t>02.01</t>
  </si>
  <si>
    <t>09.01</t>
  </si>
  <si>
    <t>16.01</t>
  </si>
  <si>
    <t>23.01</t>
  </si>
  <si>
    <t>06.02</t>
  </si>
  <si>
    <t>13.02</t>
  </si>
  <si>
    <t>20.02</t>
  </si>
  <si>
    <t>27.02</t>
  </si>
  <si>
    <t>06.03</t>
  </si>
  <si>
    <t>13.03</t>
  </si>
  <si>
    <t>20.03</t>
  </si>
  <si>
    <t>27.03</t>
  </si>
  <si>
    <t>30.01</t>
  </si>
  <si>
    <t>LM C</t>
  </si>
  <si>
    <t>Hafner Alexander</t>
  </si>
  <si>
    <t>Leitner Christof</t>
  </si>
  <si>
    <t>Helm Anton</t>
  </si>
  <si>
    <t>18. Saison - Corona</t>
  </si>
  <si>
    <t>Silv.</t>
  </si>
  <si>
    <t>01.11</t>
  </si>
  <si>
    <t>Datzberger Mario</t>
  </si>
  <si>
    <t>Feyrer Thomas</t>
  </si>
  <si>
    <t>Winkler Jürgen</t>
  </si>
  <si>
    <t>Helmreich Patrick</t>
  </si>
  <si>
    <t>17. Saison</t>
  </si>
  <si>
    <t>Sf</t>
  </si>
  <si>
    <t>Adv.</t>
  </si>
  <si>
    <t>+/++/++/++/+/+/+/+</t>
  </si>
  <si>
    <t>08.12</t>
  </si>
  <si>
    <t>31.12</t>
  </si>
  <si>
    <t>12.01</t>
  </si>
  <si>
    <t>19.01</t>
  </si>
  <si>
    <t>26.01</t>
  </si>
  <si>
    <t>02.02</t>
  </si>
  <si>
    <t>09.02</t>
  </si>
  <si>
    <t>16.02</t>
  </si>
  <si>
    <t>23.02</t>
  </si>
  <si>
    <t>01.03</t>
  </si>
  <si>
    <t>08.03</t>
  </si>
  <si>
    <t>LM-C</t>
  </si>
  <si>
    <t>++/+/+</t>
  </si>
  <si>
    <t>Punz Daniel</t>
  </si>
  <si>
    <t>16. Saison</t>
  </si>
  <si>
    <t>06.04.</t>
  </si>
  <si>
    <t>11.11</t>
  </si>
  <si>
    <t>30.11</t>
  </si>
  <si>
    <t>02.12</t>
  </si>
  <si>
    <t>16.12</t>
  </si>
  <si>
    <t>23.12</t>
  </si>
  <si>
    <t>30.12</t>
  </si>
  <si>
    <t>06.01</t>
  </si>
  <si>
    <t>13.01</t>
  </si>
  <si>
    <t>20.01</t>
  </si>
  <si>
    <t>27.01</t>
  </si>
  <si>
    <t>03.02</t>
  </si>
  <si>
    <t>10.02</t>
  </si>
  <si>
    <t>17.02</t>
  </si>
  <si>
    <t>24.02</t>
  </si>
  <si>
    <t>+/++/+</t>
  </si>
  <si>
    <t>04.11.</t>
  </si>
  <si>
    <t>18.11</t>
  </si>
  <si>
    <t>+/+/+</t>
  </si>
  <si>
    <t>Mayrhofer Wolfgang</t>
  </si>
  <si>
    <t>Stibl Horst</t>
  </si>
  <si>
    <t>Schütz Florian</t>
  </si>
  <si>
    <t>Bauer Gregor</t>
  </si>
  <si>
    <t>Dorner Simon</t>
  </si>
  <si>
    <t>Gangl Marco</t>
  </si>
  <si>
    <t>Georgi Goje</t>
  </si>
  <si>
    <t>Grgic Daniel</t>
  </si>
  <si>
    <t>Hagenhuber Mario</t>
  </si>
  <si>
    <t>Hiess Bernhard</t>
  </si>
  <si>
    <t>Böckl Herbert</t>
  </si>
  <si>
    <t xml:space="preserve">Mille Alfred </t>
  </si>
  <si>
    <t>Saphir Uwe</t>
  </si>
  <si>
    <t>Tiefenböck Lukas</t>
  </si>
  <si>
    <t>Wengenroth Jörg</t>
  </si>
  <si>
    <t>Wertungsliste presented Comteam</t>
  </si>
  <si>
    <t>15. Saison</t>
  </si>
  <si>
    <t>07.04</t>
  </si>
  <si>
    <t>04.03</t>
  </si>
  <si>
    <t>11.03</t>
  </si>
  <si>
    <t>18.03</t>
  </si>
  <si>
    <t>25.03</t>
  </si>
  <si>
    <t>LM</t>
  </si>
  <si>
    <t>Stolz Andreas</t>
  </si>
  <si>
    <t>Freudenthaler Mario</t>
  </si>
  <si>
    <t>Kurz Oliver (Shorty)</t>
  </si>
  <si>
    <t>Hofman Helmut</t>
  </si>
  <si>
    <t>Batik Christoph</t>
  </si>
  <si>
    <t>Bauernfeind Raphael</t>
  </si>
  <si>
    <t>Brandstetter Konrad</t>
  </si>
  <si>
    <t>Brandstetter Rudolf</t>
  </si>
  <si>
    <t>Burgstaller Matthias</t>
  </si>
  <si>
    <t>Distelberger Michael</t>
  </si>
  <si>
    <t>Dorner Andreas</t>
  </si>
  <si>
    <t>Etlinger Franz</t>
  </si>
  <si>
    <t>Enengel Rene</t>
  </si>
  <si>
    <t>Etlinger Markus</t>
  </si>
  <si>
    <t>Etlinger Michael</t>
  </si>
  <si>
    <t>Fehringer Wolfgang</t>
  </si>
  <si>
    <t>Fischer Günter</t>
  </si>
  <si>
    <t>Fischer Klaus</t>
  </si>
  <si>
    <t>Grossteiner Harald</t>
  </si>
  <si>
    <t>Gattringer Christian</t>
  </si>
  <si>
    <t>Halbmayr Wolfgang</t>
  </si>
  <si>
    <t>Haunschmid Manfred</t>
  </si>
  <si>
    <t>Hintersteiner Leo</t>
  </si>
  <si>
    <t>Kaisergruber Max</t>
  </si>
  <si>
    <t>Weidinger Sascha</t>
  </si>
  <si>
    <t>Grgic Manuel</t>
  </si>
  <si>
    <t>Harreither Mario</t>
  </si>
  <si>
    <t>Mayerhofer Markus</t>
  </si>
  <si>
    <t>Pils Roland</t>
  </si>
  <si>
    <t>Kremslehner Daniel</t>
  </si>
  <si>
    <t>Rechberger Markus</t>
  </si>
  <si>
    <t>Redl Alexander</t>
  </si>
  <si>
    <t>Rosenberger Andreas</t>
  </si>
  <si>
    <t>Seibert Jürgen</t>
  </si>
  <si>
    <t>Schüller Johannes</t>
  </si>
  <si>
    <t>Schwandl Georg</t>
  </si>
  <si>
    <t>Simunic Robert</t>
  </si>
  <si>
    <t>Süß Martin</t>
  </si>
  <si>
    <t>Stadlbauer Thomas</t>
  </si>
  <si>
    <t>Steyrer Leo</t>
  </si>
  <si>
    <t>Enengel Manuel</t>
  </si>
  <si>
    <t>Faschingleitner Markus</t>
  </si>
  <si>
    <t>Klein Reinhard</t>
  </si>
  <si>
    <t>Pils Karl Heinz</t>
  </si>
  <si>
    <t>Rodinger Max</t>
  </si>
  <si>
    <t>Schaub Günter</t>
  </si>
  <si>
    <t>14. Saison</t>
  </si>
  <si>
    <t>++/++/+/+/+/+/+</t>
  </si>
  <si>
    <t>08.04</t>
  </si>
  <si>
    <t>27.11.</t>
  </si>
  <si>
    <t>01.01</t>
  </si>
  <si>
    <t>++/++/+</t>
  </si>
  <si>
    <t>Salzmann Christoph</t>
  </si>
  <si>
    <t>Schneckenreithner B.</t>
  </si>
  <si>
    <t>Leitner Christoph</t>
  </si>
  <si>
    <t>Zehetner Bernhard</t>
  </si>
  <si>
    <t>13. Saison</t>
  </si>
  <si>
    <t>10.04</t>
  </si>
  <si>
    <t>08.11</t>
  </si>
  <si>
    <t>15.11</t>
  </si>
  <si>
    <t>22.11</t>
  </si>
  <si>
    <t>06.12</t>
  </si>
  <si>
    <t>13.12</t>
  </si>
  <si>
    <t>20.12</t>
  </si>
  <si>
    <t>27.12</t>
  </si>
  <si>
    <t>03.01</t>
  </si>
  <si>
    <t>10.01</t>
  </si>
  <si>
    <t>17.01</t>
  </si>
  <si>
    <t>24.01</t>
  </si>
  <si>
    <t>31.01</t>
  </si>
  <si>
    <t>07.02</t>
  </si>
  <si>
    <t>14.02</t>
  </si>
  <si>
    <t>28.02</t>
  </si>
  <si>
    <t>Dorner Matthias</t>
  </si>
  <si>
    <t>Winkler Josef</t>
  </si>
  <si>
    <t>Jandl Mario jun.</t>
  </si>
  <si>
    <t xml:space="preserve">Hofstetter Walter </t>
  </si>
  <si>
    <t>Niederberger Felix</t>
  </si>
  <si>
    <t>Zeiner Helfried</t>
  </si>
  <si>
    <t>Alexander Plank</t>
  </si>
  <si>
    <t>Amon Johann</t>
  </si>
  <si>
    <t>Assmann Manuel</t>
  </si>
  <si>
    <t>Ast Wolfgang</t>
  </si>
  <si>
    <t>Berger Wolfgang</t>
  </si>
  <si>
    <t>Bruckner Herbert</t>
  </si>
  <si>
    <t>Danner Christian</t>
  </si>
  <si>
    <t>Digruber Otto</t>
  </si>
  <si>
    <t>Gerold Keusch</t>
  </si>
  <si>
    <t>Eilenberger Joe</t>
  </si>
  <si>
    <t>Etlinger Karl Heinz</t>
  </si>
  <si>
    <t>Fangmeyer Heinz</t>
  </si>
  <si>
    <t>Zarl Michael</t>
  </si>
  <si>
    <t>Haiden Gerhard</t>
  </si>
  <si>
    <t>Hausberger Thomas</t>
  </si>
  <si>
    <t>Hochgatterer Wolfgang</t>
  </si>
  <si>
    <t>Hochstrasser Andreas</t>
  </si>
  <si>
    <t>Hornischer Jürgen</t>
  </si>
  <si>
    <t>Hrubicek Karl</t>
  </si>
  <si>
    <t>Innerhuber Stefan</t>
  </si>
  <si>
    <t>Josef Brandstetter</t>
  </si>
  <si>
    <t>Josef Maurerlechner</t>
  </si>
  <si>
    <t>Klaus Peter</t>
  </si>
  <si>
    <t>Franz Crepaz</t>
  </si>
  <si>
    <t>Freudenthaler Michael</t>
  </si>
  <si>
    <t>Haberfehlner Johannes</t>
  </si>
  <si>
    <t>Kloimwieder Walter sen.</t>
  </si>
  <si>
    <t>Kugler Herbert</t>
  </si>
  <si>
    <t>Maurerlechner Matthias</t>
  </si>
  <si>
    <t>Mille Philiph</t>
  </si>
  <si>
    <t>Mille Raphael</t>
  </si>
  <si>
    <t>Koger Thomas</t>
  </si>
  <si>
    <t>Ruspeckhofer Marco</t>
  </si>
  <si>
    <t>Übellacker Andreas</t>
  </si>
  <si>
    <t>Winter David</t>
  </si>
  <si>
    <t>Lohse Sigi</t>
  </si>
  <si>
    <t>Resch Bernhard</t>
  </si>
  <si>
    <t>Gasselsdorfer Mario</t>
  </si>
  <si>
    <t>Dorner Julian</t>
  </si>
  <si>
    <t>Kaßberger Daniel</t>
  </si>
  <si>
    <t>Spreitz Sebastian</t>
  </si>
  <si>
    <t>Sandwieser Herbert</t>
  </si>
  <si>
    <t>Unterbuchschachner Paul</t>
  </si>
  <si>
    <t>Hohensteiner Matthias</t>
  </si>
  <si>
    <t>Raab Martin</t>
  </si>
  <si>
    <t>Moik Roland</t>
  </si>
  <si>
    <t>Trauner Günter</t>
  </si>
  <si>
    <t>Prankl Mario</t>
  </si>
  <si>
    <t>Ripfl Michael</t>
  </si>
  <si>
    <t>Zarl Manfred</t>
  </si>
  <si>
    <t>Eberl Manfred</t>
  </si>
  <si>
    <t>Fogel Rene</t>
  </si>
  <si>
    <t>Himmelbauer Erwin</t>
  </si>
  <si>
    <t>Höchsmann Georg</t>
  </si>
  <si>
    <t>Jandl Max</t>
  </si>
  <si>
    <t>Jungwirth Wolfgang</t>
  </si>
  <si>
    <t>Kaßberger Andreas</t>
  </si>
  <si>
    <t>Moser Hannes</t>
  </si>
  <si>
    <t>Pfleger Moritz</t>
  </si>
  <si>
    <t>Pilz Georg</t>
  </si>
  <si>
    <t>Streyc Günther</t>
  </si>
  <si>
    <t>Paul Helmut</t>
  </si>
  <si>
    <t>Paumann Walter</t>
  </si>
  <si>
    <t>Pertl Horst</t>
  </si>
  <si>
    <t>Pfleger Werner</t>
  </si>
  <si>
    <t>Trykoz Vadym</t>
  </si>
  <si>
    <t>Pilz Martin</t>
  </si>
  <si>
    <t>Prüller Johannes</t>
  </si>
  <si>
    <t>Reitbauer Bernd</t>
  </si>
  <si>
    <t>Reitbauer Franz</t>
  </si>
  <si>
    <t>Reitbauer Gerhard</t>
  </si>
  <si>
    <t>Winkler Roland</t>
  </si>
  <si>
    <t>Schatz Andi</t>
  </si>
  <si>
    <t>Scheidl Bernhard</t>
  </si>
  <si>
    <t>Schlanhof Peter</t>
  </si>
  <si>
    <t>Schragl Herbert</t>
  </si>
  <si>
    <t>Schuller Willi</t>
  </si>
  <si>
    <t>Schwarz Gerhard</t>
  </si>
  <si>
    <t>Simlinger Michael</t>
  </si>
  <si>
    <t>Teufel Hannes</t>
  </si>
  <si>
    <t>Treitler Roland</t>
  </si>
  <si>
    <t>Twertek Christian</t>
  </si>
  <si>
    <t>Üblacker Franz</t>
  </si>
  <si>
    <t>Wagner Gernot</t>
  </si>
  <si>
    <t>Wagner Michael</t>
  </si>
  <si>
    <t>Walter Büchele</t>
  </si>
  <si>
    <t>Walter Franz</t>
  </si>
  <si>
    <t>Weis Christoph</t>
  </si>
  <si>
    <t>Wieser Leopold</t>
  </si>
  <si>
    <t>Wolfram Christoph</t>
  </si>
  <si>
    <t>Wunner Johann</t>
  </si>
  <si>
    <t>Wurz Jürgen</t>
  </si>
  <si>
    <t>Zainzinger Werner</t>
  </si>
  <si>
    <t>Schroll Sascha</t>
  </si>
  <si>
    <t>Zehetgruber August</t>
  </si>
  <si>
    <t>Zehetgruber Peter</t>
  </si>
  <si>
    <t>Zeilinger Johannes</t>
  </si>
  <si>
    <t>12. Saison</t>
  </si>
  <si>
    <t>04.04</t>
  </si>
  <si>
    <t>02.11</t>
  </si>
  <si>
    <t>09.11</t>
  </si>
  <si>
    <t>16.11</t>
  </si>
  <si>
    <t>23.11</t>
  </si>
  <si>
    <t>28.11</t>
  </si>
  <si>
    <t>07.12</t>
  </si>
  <si>
    <t>14.12</t>
  </si>
  <si>
    <t>21.12</t>
  </si>
  <si>
    <t>28.12</t>
  </si>
  <si>
    <t>11.01</t>
  </si>
  <si>
    <t>18.01</t>
  </si>
  <si>
    <t>25.01</t>
  </si>
  <si>
    <t>01.02</t>
  </si>
  <si>
    <t>08.02</t>
  </si>
  <si>
    <t>15.02</t>
  </si>
  <si>
    <t>22.02</t>
  </si>
  <si>
    <t>15.03</t>
  </si>
  <si>
    <t>29.03</t>
  </si>
  <si>
    <t>04.01</t>
  </si>
  <si>
    <t>22.03</t>
  </si>
  <si>
    <t>Köck Christoph</t>
  </si>
  <si>
    <t>Wurzer Bernhard</t>
  </si>
  <si>
    <t>11. Saison</t>
  </si>
  <si>
    <t>05.04</t>
  </si>
  <si>
    <t>02.03</t>
  </si>
  <si>
    <t>09.03</t>
  </si>
  <si>
    <t>16.03</t>
  </si>
  <si>
    <t>23.03</t>
  </si>
  <si>
    <t>30.03</t>
  </si>
  <si>
    <t>VoNÖ</t>
  </si>
  <si>
    <t>*</t>
  </si>
  <si>
    <t>comteam IT-SOLUTIONS   presented</t>
  </si>
  <si>
    <t>10. Saison</t>
  </si>
  <si>
    <t>Grest</t>
  </si>
  <si>
    <t>13.04</t>
  </si>
  <si>
    <t>04.11</t>
  </si>
  <si>
    <t>C-LM</t>
  </si>
  <si>
    <t>++/+/++</t>
  </si>
  <si>
    <t>Peuer.</t>
  </si>
  <si>
    <t>Gallenbacher</t>
  </si>
  <si>
    <t>Summe km</t>
  </si>
  <si>
    <t>9. Saison</t>
  </si>
  <si>
    <t>5'36</t>
  </si>
  <si>
    <t>5'43</t>
  </si>
  <si>
    <t>5'29</t>
  </si>
  <si>
    <t>5'46</t>
  </si>
  <si>
    <t>5'39</t>
  </si>
  <si>
    <t>5'30</t>
  </si>
  <si>
    <t>5'31</t>
  </si>
  <si>
    <t>5'28</t>
  </si>
  <si>
    <t>5'33</t>
  </si>
  <si>
    <t>5'26</t>
  </si>
  <si>
    <t>5'27</t>
  </si>
  <si>
    <t>5'41</t>
  </si>
  <si>
    <t>5'35</t>
  </si>
  <si>
    <t>15.04</t>
  </si>
  <si>
    <t>Aigner Hans Peter</t>
  </si>
  <si>
    <t>Dieminger Herbert</t>
  </si>
  <si>
    <t>Dominik Mille</t>
  </si>
  <si>
    <t>Gander Gustl</t>
  </si>
  <si>
    <t>Garschall Peter</t>
  </si>
  <si>
    <t>Gerhard Prinz</t>
  </si>
  <si>
    <t>Wurm Jürgen</t>
  </si>
  <si>
    <t>Köhsler Sigi</t>
  </si>
  <si>
    <t>8. Saison</t>
  </si>
  <si>
    <t>3.12</t>
  </si>
  <si>
    <t>Grest.</t>
  </si>
  <si>
    <t>23.04</t>
  </si>
  <si>
    <t>05.12</t>
  </si>
  <si>
    <t>1/1</t>
  </si>
  <si>
    <t>Boxhofer Günter</t>
  </si>
  <si>
    <t>7. Saison</t>
  </si>
  <si>
    <t>28.03.2010</t>
  </si>
  <si>
    <t>1/1/1/1/1</t>
  </si>
  <si>
    <t>1.11</t>
  </si>
  <si>
    <t>8.11</t>
  </si>
  <si>
    <t>21.02</t>
  </si>
  <si>
    <t>07.03</t>
  </si>
  <si>
    <t>14.03</t>
  </si>
  <si>
    <t>21.03</t>
  </si>
  <si>
    <t>28.03</t>
  </si>
  <si>
    <t>3.4</t>
  </si>
  <si>
    <t>2/2/1</t>
  </si>
  <si>
    <t>2/2</t>
  </si>
  <si>
    <t>Dietl Sascha</t>
  </si>
  <si>
    <t>NöCr.</t>
  </si>
  <si>
    <t>Philiph Mille</t>
  </si>
  <si>
    <t>Gesbr</t>
  </si>
  <si>
    <t>6. Saison</t>
  </si>
  <si>
    <t>Ort:</t>
  </si>
  <si>
    <t>Heide-Parkplatz</t>
  </si>
  <si>
    <t>Tag: Sonntag</t>
  </si>
  <si>
    <t>Zeit: 9 Uhr 30</t>
  </si>
  <si>
    <t>Schnitt: 5'30 - 5'45</t>
  </si>
  <si>
    <t>28</t>
  </si>
  <si>
    <t>Wf</t>
  </si>
  <si>
    <t>Andreas Klauser</t>
  </si>
  <si>
    <t>Josef Wurzenberger</t>
  </si>
  <si>
    <t>Erwin Pilz</t>
  </si>
  <si>
    <t>Ulrich Nagelhofer</t>
  </si>
  <si>
    <t>Bernd Reitbauer</t>
  </si>
  <si>
    <t>Gerhard Plank</t>
  </si>
  <si>
    <t>Roland Zeitlhofer</t>
  </si>
  <si>
    <t>Harald Dorner</t>
  </si>
  <si>
    <t>Wolfgang Hackl</t>
  </si>
  <si>
    <t>Daniel Punz</t>
  </si>
  <si>
    <t>Josef Offenberger</t>
  </si>
  <si>
    <t>Mario Jandl</t>
  </si>
  <si>
    <t>Peter Keiblinger</t>
  </si>
  <si>
    <t>Günter Hirtl</t>
  </si>
  <si>
    <t>Christian Twertek</t>
  </si>
  <si>
    <t>Andreas Sachslehner</t>
  </si>
  <si>
    <t>Gerhard Reitbauer</t>
  </si>
  <si>
    <t>Helmut Mayrhofer</t>
  </si>
  <si>
    <t>Martin Steiner</t>
  </si>
  <si>
    <t>Wolfgang Mayrhofer</t>
  </si>
  <si>
    <t>Josef Eilenberger</t>
  </si>
  <si>
    <t>Josef Dorner</t>
  </si>
  <si>
    <t>Karl Beck</t>
  </si>
  <si>
    <t>Heinz Fangmeyer</t>
  </si>
  <si>
    <t>Robert Mille</t>
  </si>
  <si>
    <t>Walter Hofstetter</t>
  </si>
  <si>
    <t>Andreas Schatz</t>
  </si>
  <si>
    <t>Walter Kloimwieder sen.</t>
  </si>
  <si>
    <t>Franz Reitbauer</t>
  </si>
  <si>
    <t>Christian Eckel</t>
  </si>
  <si>
    <t>Franz Dorner</t>
  </si>
  <si>
    <t>Josef Guttenbrunner</t>
  </si>
  <si>
    <t>Franz Walter</t>
  </si>
  <si>
    <t>Sascha Dietl</t>
  </si>
  <si>
    <t>Manfred Großsteiner</t>
  </si>
  <si>
    <t>Josef Lichtenschopf</t>
  </si>
  <si>
    <t>Georg Pilz</t>
  </si>
  <si>
    <t>Ernst Haberhauer</t>
  </si>
  <si>
    <t>Helmut Gutenbrunner</t>
  </si>
  <si>
    <t>Anton Mayrhofer</t>
  </si>
  <si>
    <t>Oliver Kurz (Shorty)</t>
  </si>
  <si>
    <t>Andreas Dorner</t>
  </si>
  <si>
    <t>Peter Schlanhof</t>
  </si>
  <si>
    <t>Patrick Großsteiner</t>
  </si>
  <si>
    <t>Franz Etlinger</t>
  </si>
  <si>
    <t>Thomas Grill</t>
  </si>
  <si>
    <t>Gerald Demolsky</t>
  </si>
  <si>
    <t>Günter Trauner</t>
  </si>
  <si>
    <t>Andreas Datzberger</t>
  </si>
  <si>
    <t>Jürgen Wurz</t>
  </si>
  <si>
    <t>Josef Schmid</t>
  </si>
  <si>
    <t>Alfred Mille</t>
  </si>
  <si>
    <t>Karl Kaltenbrunner</t>
  </si>
  <si>
    <t>Herbert Schragl</t>
  </si>
  <si>
    <t>Willi Schuller</t>
  </si>
  <si>
    <t>Hans Wöginger</t>
  </si>
  <si>
    <t>Karl Raab</t>
  </si>
  <si>
    <t>Michael Ripfl</t>
  </si>
  <si>
    <t>Josef Winkler</t>
  </si>
  <si>
    <t>Mario Heiss</t>
  </si>
  <si>
    <t>Christoph Köck</t>
  </si>
  <si>
    <t>Walter Schwandl</t>
  </si>
  <si>
    <t>Georg Schwandl</t>
  </si>
  <si>
    <t>Karl Hrubicek</t>
  </si>
  <si>
    <t>Franz Freinberger</t>
  </si>
  <si>
    <t>Siegfried Lohse</t>
  </si>
  <si>
    <t>Erwin Himmelbauer</t>
  </si>
  <si>
    <t>Alois Steinkellner</t>
  </si>
  <si>
    <t>Thomas Panirek</t>
  </si>
  <si>
    <t>Günther Boxhofer</t>
  </si>
  <si>
    <t>Bernhard Scheidl</t>
  </si>
  <si>
    <t>Roland Treitler</t>
  </si>
  <si>
    <t>Erich Otto</t>
  </si>
  <si>
    <t>Stefan Innerhuber</t>
  </si>
  <si>
    <t>Gerhard Schwarz</t>
  </si>
  <si>
    <t>Christian Brandstetter</t>
  </si>
  <si>
    <t>Robert Wagner</t>
  </si>
  <si>
    <t>Herbert Dieminger</t>
  </si>
  <si>
    <t>Günter Fehringer</t>
  </si>
  <si>
    <t>Johann Rafetseder</t>
  </si>
  <si>
    <t>Michael Simlinger</t>
  </si>
  <si>
    <t>Gernot Wagner</t>
  </si>
  <si>
    <t>Jürgen Hornischer</t>
  </si>
  <si>
    <t>Siegfried Köhsler</t>
  </si>
  <si>
    <t>Sascha Weidinger</t>
  </si>
  <si>
    <t>Hans Peter Aigner</t>
  </si>
  <si>
    <t>Anton Helm</t>
  </si>
  <si>
    <t>Werner Pfleger</t>
  </si>
  <si>
    <t>Wolfgang Hochgatterer</t>
  </si>
  <si>
    <t>5. Saison</t>
  </si>
  <si>
    <t>ca. 5'15" - 5'45"</t>
  </si>
  <si>
    <t>Dauer:</t>
  </si>
  <si>
    <t>Endstand</t>
  </si>
  <si>
    <t>2008</t>
  </si>
  <si>
    <t>7°C</t>
  </si>
  <si>
    <t>bew.</t>
  </si>
  <si>
    <t>-2°C</t>
  </si>
  <si>
    <t>-7°C</t>
  </si>
  <si>
    <t>nebelig</t>
  </si>
  <si>
    <t>-4°C</t>
  </si>
  <si>
    <t>-3°C</t>
  </si>
  <si>
    <t>l. Eisregen</t>
  </si>
  <si>
    <t>1°C</t>
  </si>
  <si>
    <t>9°C</t>
  </si>
  <si>
    <t>5°C</t>
  </si>
  <si>
    <t>Wind, Regen</t>
  </si>
  <si>
    <t>0°C</t>
  </si>
  <si>
    <t>Sonne, l.wind</t>
  </si>
  <si>
    <t>-2,5°C</t>
  </si>
  <si>
    <t>Sonne</t>
  </si>
  <si>
    <t>-5 °C</t>
  </si>
  <si>
    <t>5 °C</t>
  </si>
  <si>
    <t>8 °C</t>
  </si>
  <si>
    <t>l.Regen</t>
  </si>
  <si>
    <t>3 °C</t>
  </si>
  <si>
    <t>6,5 °C</t>
  </si>
  <si>
    <t>l. Regen</t>
  </si>
  <si>
    <t>st.bewölkt</t>
  </si>
  <si>
    <t>Wertungen (Detail)</t>
  </si>
  <si>
    <t>69'44</t>
  </si>
  <si>
    <t>5'38</t>
  </si>
  <si>
    <t>5'42</t>
  </si>
  <si>
    <t>5'34</t>
  </si>
  <si>
    <t>5'22</t>
  </si>
  <si>
    <t>5'45</t>
  </si>
  <si>
    <t>5'37</t>
  </si>
  <si>
    <t>5'15</t>
  </si>
  <si>
    <t>«</t>
  </si>
  <si>
    <t>-</t>
  </si>
  <si>
    <t>­</t>
  </si>
  <si>
    <t>Großsteiner Manfred</t>
  </si>
  <si>
    <t>Dorner Harald</t>
  </si>
  <si>
    <t>¯</t>
  </si>
  <si>
    <t>Mille Alfred</t>
  </si>
  <si>
    <t>Schatz Andreas</t>
  </si>
  <si>
    <t>--</t>
  </si>
  <si>
    <t>Köhsler Siegfried</t>
  </si>
  <si>
    <t>4. Saison</t>
  </si>
  <si>
    <t>Schnitt: 5'20 - 5'45</t>
  </si>
  <si>
    <t>2007</t>
  </si>
  <si>
    <t>Laufz.</t>
  </si>
  <si>
    <t>Schnitt</t>
  </si>
  <si>
    <t>5'23</t>
  </si>
  <si>
    <t>5'21</t>
  </si>
  <si>
    <t>5'17</t>
  </si>
  <si>
    <t>5'19</t>
  </si>
  <si>
    <t>5'25</t>
  </si>
  <si>
    <t>5'24</t>
  </si>
  <si>
    <t>4.2.</t>
  </si>
  <si>
    <t>Schragl Anton</t>
  </si>
  <si>
    <t>Handl Reinhard</t>
  </si>
  <si>
    <t>Mayrhofer Manuel</t>
  </si>
  <si>
    <t>Weinberger Karl</t>
  </si>
  <si>
    <t>NöLM</t>
  </si>
  <si>
    <t>Harald Lutz</t>
  </si>
  <si>
    <t>Jandl Willi</t>
  </si>
  <si>
    <t>DIE DURCHTRAINIERER</t>
  </si>
  <si>
    <t>3. Saison</t>
  </si>
  <si>
    <t>Schnitt:</t>
  </si>
  <si>
    <t>ca. 5'00" - 5'45"</t>
  </si>
  <si>
    <t>ca. 70' - 120'</t>
  </si>
  <si>
    <t>2006</t>
  </si>
  <si>
    <t>++/++/+/+</t>
  </si>
  <si>
    <t>19.2.</t>
  </si>
  <si>
    <t>ÖCM</t>
  </si>
  <si>
    <t>Sklenar Bernhard</t>
  </si>
  <si>
    <t>Gleiß Max</t>
  </si>
  <si>
    <t>Büchele Walter</t>
  </si>
  <si>
    <t>Gugler Günter</t>
  </si>
  <si>
    <t>Datzberger Fritz</t>
  </si>
  <si>
    <t>Pfleger Johannes</t>
  </si>
  <si>
    <t>Tag:</t>
  </si>
  <si>
    <t>Sonntag</t>
  </si>
  <si>
    <t>2. Saison</t>
  </si>
  <si>
    <t>Zeit:</t>
  </si>
  <si>
    <t>9 Uhr 30</t>
  </si>
  <si>
    <t>2005</t>
  </si>
  <si>
    <t>Winkler Christian</t>
  </si>
  <si>
    <t>Fischer Roland</t>
  </si>
  <si>
    <t>Jandl Gottfried</t>
  </si>
  <si>
    <t>Pils Karl-Heinz</t>
  </si>
  <si>
    <t>1. Saison</t>
  </si>
  <si>
    <t xml:space="preserve">9 Uhr / 9 30 </t>
  </si>
  <si>
    <t>ca. 70' - 180'</t>
  </si>
  <si>
    <t>Wo</t>
  </si>
  <si>
    <t>ENDSTAND</t>
  </si>
  <si>
    <t>2004</t>
  </si>
  <si>
    <t>+/++</t>
  </si>
  <si>
    <t>Koch Matthias</t>
  </si>
  <si>
    <t>Böckl Sigi</t>
  </si>
  <si>
    <t>Großsteiner Michael</t>
  </si>
  <si>
    <t>Kloimwieder Walter jun.</t>
  </si>
  <si>
    <t>2003-04</t>
  </si>
  <si>
    <t>2004-05</t>
  </si>
  <si>
    <t>Josef Wurzenberger, Martin Steiner</t>
  </si>
  <si>
    <t>2005-06</t>
  </si>
  <si>
    <t xml:space="preserve">Josef Wurzenberger  </t>
  </si>
  <si>
    <t>2006-07</t>
  </si>
  <si>
    <t>2007-08</t>
  </si>
  <si>
    <t>2008-09</t>
  </si>
  <si>
    <t>2009-10</t>
  </si>
  <si>
    <t>2010-11</t>
  </si>
  <si>
    <t>2011-12</t>
  </si>
  <si>
    <t>2012-13</t>
  </si>
  <si>
    <t>2013-14</t>
  </si>
  <si>
    <t>Rudolf Eglseer</t>
  </si>
  <si>
    <t>2014-15</t>
  </si>
  <si>
    <t>Reinhard Gruber</t>
  </si>
  <si>
    <t>2015-16</t>
  </si>
  <si>
    <t>2016-17</t>
  </si>
  <si>
    <t>Roman Kössler</t>
  </si>
  <si>
    <t>2017-18</t>
  </si>
  <si>
    <t>2018-19</t>
  </si>
  <si>
    <t>2019-20</t>
  </si>
  <si>
    <t>Martin Gramer</t>
  </si>
  <si>
    <t>2020-21</t>
  </si>
  <si>
    <t>Corona</t>
  </si>
  <si>
    <t>2021-22</t>
  </si>
  <si>
    <t>Thomas Datzberger</t>
  </si>
  <si>
    <t>Hirner Gerhard</t>
  </si>
  <si>
    <t>Nenning Daniel</t>
  </si>
  <si>
    <t>Schossmann Lukas</t>
  </si>
  <si>
    <t>Hofschwaiger Hans</t>
  </si>
  <si>
    <t>Dorninger Florian</t>
  </si>
  <si>
    <t>Danner Patrick</t>
  </si>
  <si>
    <t>09.03.</t>
  </si>
  <si>
    <t>Günther Steve</t>
  </si>
  <si>
    <t>Ö-HM</t>
  </si>
  <si>
    <t>Etlinger Karlheinz</t>
  </si>
  <si>
    <t>2025-26</t>
  </si>
  <si>
    <t>23. Saison</t>
  </si>
  <si>
    <t>Rekonv.</t>
  </si>
  <si>
    <t>02.11.</t>
  </si>
  <si>
    <t>Kilyen Laszlo</t>
  </si>
  <si>
    <t>Salzmann Anton</t>
  </si>
  <si>
    <t>NÖM</t>
  </si>
  <si>
    <t>Maderthaner Daniel</t>
  </si>
  <si>
    <t>Maderthaner Gernot</t>
  </si>
  <si>
    <t>Waser Matthias</t>
  </si>
  <si>
    <t>30.11.</t>
  </si>
  <si>
    <t>NÖLM</t>
  </si>
  <si>
    <t>28.11.</t>
  </si>
  <si>
    <t>Stix Christoph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</si>
</sst>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
    <numFmt numFmtId="166" formatCode="_-[$€]\ * #,##0.00_-;\-[$€]\ * #,##0.00_-;_-[$€]\ * &quot;-&quot;??_-;_-@_-"/>
  </numFmts>
  <fonts count="42" x14ac:knownFonts="1">
    <font>
      <sz val="10"/>
      <name val="Arial"/>
    </font>
    <font>
      <sz val="10"/>
      <name val="Arial"/>
      <family val="2"/>
    </font>
    <font>
      <b/>
      <sz val="10"/>
      <name val="Arial"/>
      <family val="2"/>
    </font>
    <font>
      <b/>
      <u/>
      <sz val="14"/>
      <name val="Arial"/>
      <family val="2"/>
    </font>
    <font>
      <b/>
      <sz val="12"/>
      <name val="Arial"/>
      <family val="2"/>
    </font>
    <font>
      <sz val="8"/>
      <name val="Arial"/>
      <family val="2"/>
    </font>
    <font>
      <b/>
      <u/>
      <sz val="10"/>
      <name val="Arial"/>
      <family val="2"/>
    </font>
    <font>
      <b/>
      <sz val="9"/>
      <color indexed="10"/>
      <name val="Symbol"/>
      <family val="1"/>
      <charset val="2"/>
    </font>
    <font>
      <b/>
      <sz val="9"/>
      <color indexed="57"/>
      <name val="Symbol"/>
      <family val="1"/>
      <charset val="2"/>
    </font>
    <font>
      <b/>
      <sz val="9"/>
      <name val="Symbol"/>
      <family val="1"/>
      <charset val="2"/>
    </font>
    <font>
      <b/>
      <sz val="14"/>
      <name val="Arial"/>
      <family val="2"/>
    </font>
    <font>
      <b/>
      <sz val="10"/>
      <color indexed="57"/>
      <name val="Arial"/>
      <family val="2"/>
    </font>
    <font>
      <sz val="10"/>
      <color indexed="57"/>
      <name val="Arial"/>
      <family val="2"/>
    </font>
    <font>
      <u/>
      <sz val="10"/>
      <color indexed="12"/>
      <name val="Arial"/>
      <family val="2"/>
    </font>
    <font>
      <b/>
      <sz val="10"/>
      <color indexed="10"/>
      <name val="Arial"/>
      <family val="2"/>
    </font>
    <font>
      <b/>
      <sz val="10"/>
      <color indexed="39"/>
      <name val="Arial"/>
      <family val="2"/>
    </font>
    <font>
      <sz val="10"/>
      <color indexed="39"/>
      <name val="Arial"/>
      <family val="2"/>
    </font>
    <font>
      <b/>
      <sz val="10"/>
      <color indexed="48"/>
      <name val="Arial"/>
      <family val="2"/>
    </font>
    <font>
      <sz val="8"/>
      <color indexed="48"/>
      <name val="Arial"/>
      <family val="2"/>
    </font>
    <font>
      <sz val="10"/>
      <color indexed="10"/>
      <name val="Arial"/>
      <family val="2"/>
    </font>
    <font>
      <b/>
      <sz val="8"/>
      <name val="Arial"/>
      <family val="2"/>
    </font>
    <font>
      <b/>
      <sz val="8"/>
      <color indexed="81"/>
      <name val="Tahoma"/>
      <family val="2"/>
    </font>
    <font>
      <b/>
      <sz val="10"/>
      <color indexed="18"/>
      <name val="Arial"/>
      <family val="2"/>
    </font>
    <font>
      <sz val="10"/>
      <color indexed="18"/>
      <name val="Arial"/>
      <family val="2"/>
    </font>
    <font>
      <sz val="12"/>
      <name val="Arial"/>
      <family val="2"/>
    </font>
    <font>
      <sz val="9"/>
      <color indexed="81"/>
      <name val="Tahoma"/>
      <family val="2"/>
    </font>
    <font>
      <b/>
      <sz val="9"/>
      <color indexed="81"/>
      <name val="Tahoma"/>
      <family val="2"/>
    </font>
    <font>
      <sz val="8"/>
      <color indexed="81"/>
      <name val="Tahoma"/>
      <family val="2"/>
    </font>
    <font>
      <sz val="9"/>
      <name val="Arial"/>
      <family val="2"/>
    </font>
    <font>
      <b/>
      <sz val="18"/>
      <color indexed="60"/>
      <name val="Constantia"/>
      <family val="1"/>
    </font>
    <font>
      <sz val="8"/>
      <name val="Arial"/>
      <family val="2"/>
    </font>
    <font>
      <b/>
      <sz val="11"/>
      <name val="Arial"/>
      <family val="2"/>
    </font>
    <font>
      <sz val="11"/>
      <name val="Arial"/>
      <family val="2"/>
    </font>
    <font>
      <b/>
      <sz val="7"/>
      <name val="Arial"/>
      <family val="2"/>
    </font>
    <font>
      <b/>
      <sz val="14"/>
      <color indexed="60"/>
      <name val="Constantia"/>
      <family val="1"/>
    </font>
    <font>
      <sz val="10"/>
      <color rgb="FFFF0000"/>
      <name val="Arial"/>
      <family val="2"/>
    </font>
    <font>
      <b/>
      <sz val="9"/>
      <color indexed="81"/>
      <name val="Segoe UI"/>
      <family val="2"/>
    </font>
    <font>
      <sz val="9"/>
      <color indexed="81"/>
      <name val="Segoe UI"/>
      <family val="2"/>
    </font>
    <font>
      <sz val="12"/>
      <color rgb="FFFF0000"/>
      <name val="Arial"/>
      <family val="2"/>
    </font>
    <font>
      <sz val="7"/>
      <name val="Arial"/>
      <family val="2"/>
    </font>
    <font>
      <b/>
      <i/>
      <sz val="14"/>
      <color indexed="60"/>
      <name val="Constantia"/>
      <family val="1"/>
    </font>
    <font>
      <b/>
      <sz val="9"/>
      <color indexed="81"/>
      <name val="Segoe UI"/>
      <charset val="1"/>
    </font>
  </fonts>
  <fills count="8">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4.9989318521683403E-2"/>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166"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370">
    <xf numFmtId="0" fontId="0" fillId="0" borderId="0" xfId="0"/>
    <xf numFmtId="0" fontId="2" fillId="0" borderId="0" xfId="0" applyFont="1"/>
    <xf numFmtId="0" fontId="3" fillId="0" borderId="0" xfId="0" applyFont="1"/>
    <xf numFmtId="0" fontId="4" fillId="0" borderId="0" xfId="0" applyFont="1"/>
    <xf numFmtId="0" fontId="2" fillId="0" borderId="1" xfId="0" applyFont="1" applyBorder="1"/>
    <xf numFmtId="0" fontId="0" fillId="0" borderId="2" xfId="0" applyBorder="1"/>
    <xf numFmtId="0" fontId="5" fillId="0" borderId="0" xfId="0" applyFont="1"/>
    <xf numFmtId="0" fontId="0" fillId="0" borderId="0" xfId="0" applyAlignment="1">
      <alignment horizontal="center"/>
    </xf>
    <xf numFmtId="165" fontId="5" fillId="0" borderId="0" xfId="0" applyNumberFormat="1" applyFont="1"/>
    <xf numFmtId="0" fontId="6" fillId="0" borderId="0" xfId="0" applyFont="1"/>
    <xf numFmtId="165" fontId="2" fillId="0" borderId="0" xfId="0" applyNumberFormat="1" applyFont="1"/>
    <xf numFmtId="0" fontId="8" fillId="0" borderId="0" xfId="0" applyFont="1"/>
    <xf numFmtId="1" fontId="2" fillId="0" borderId="0" xfId="0" quotePrefix="1" applyNumberFormat="1" applyFont="1" applyAlignment="1">
      <alignment horizontal="center"/>
    </xf>
    <xf numFmtId="0" fontId="7" fillId="0" borderId="0" xfId="0" applyFont="1"/>
    <xf numFmtId="0" fontId="9" fillId="0" borderId="0" xfId="0" applyFont="1"/>
    <xf numFmtId="14" fontId="5" fillId="0" borderId="0" xfId="0" applyNumberFormat="1" applyFont="1" applyAlignment="1">
      <alignment horizontal="right"/>
    </xf>
    <xf numFmtId="0" fontId="15" fillId="0" borderId="1" xfId="0" applyFont="1" applyBorder="1" applyAlignment="1">
      <alignment horizontal="center"/>
    </xf>
    <xf numFmtId="1" fontId="16" fillId="0" borderId="3" xfId="0" quotePrefix="1" applyNumberFormat="1" applyFont="1" applyBorder="1" applyAlignment="1">
      <alignment horizontal="center"/>
    </xf>
    <xf numFmtId="0" fontId="9" fillId="0" borderId="2" xfId="0" applyFont="1" applyBorder="1" applyAlignment="1">
      <alignment horizontal="center"/>
    </xf>
    <xf numFmtId="1" fontId="16" fillId="0" borderId="3" xfId="0" applyNumberFormat="1" applyFont="1" applyBorder="1" applyAlignment="1">
      <alignment horizontal="center"/>
    </xf>
    <xf numFmtId="1" fontId="17" fillId="0" borderId="0" xfId="0" quotePrefix="1" applyNumberFormat="1" applyFont="1" applyAlignment="1">
      <alignment horizontal="center"/>
    </xf>
    <xf numFmtId="0" fontId="17" fillId="0" borderId="0" xfId="0" applyFont="1" applyAlignment="1">
      <alignment horizontal="center"/>
    </xf>
    <xf numFmtId="165" fontId="18" fillId="0" borderId="0" xfId="0" applyNumberFormat="1" applyFont="1"/>
    <xf numFmtId="1" fontId="5" fillId="0" borderId="4" xfId="0" applyNumberFormat="1" applyFont="1" applyBorder="1" applyAlignment="1">
      <alignment horizontal="center"/>
    </xf>
    <xf numFmtId="0" fontId="20" fillId="0" borderId="5" xfId="0" applyFont="1" applyBorder="1" applyAlignment="1">
      <alignment horizontal="center"/>
    </xf>
    <xf numFmtId="2" fontId="20" fillId="0" borderId="6" xfId="0" applyNumberFormat="1" applyFont="1" applyBorder="1" applyAlignment="1">
      <alignment horizontal="center"/>
    </xf>
    <xf numFmtId="0" fontId="9" fillId="0" borderId="3" xfId="0" applyFont="1" applyBorder="1" applyAlignment="1">
      <alignment horizontal="center"/>
    </xf>
    <xf numFmtId="0" fontId="14" fillId="0" borderId="1" xfId="0" applyFont="1" applyBorder="1" applyAlignment="1">
      <alignment horizontal="center"/>
    </xf>
    <xf numFmtId="1" fontId="19" fillId="0" borderId="3" xfId="0" quotePrefix="1" applyNumberFormat="1" applyFont="1" applyBorder="1" applyAlignment="1">
      <alignment horizontal="center"/>
    </xf>
    <xf numFmtId="1" fontId="19" fillId="0" borderId="3" xfId="0" applyNumberFormat="1" applyFont="1" applyBorder="1" applyAlignment="1">
      <alignment horizontal="center"/>
    </xf>
    <xf numFmtId="0" fontId="10" fillId="0" borderId="0" xfId="0" applyFont="1"/>
    <xf numFmtId="165" fontId="5" fillId="0" borderId="0" xfId="0" applyNumberFormat="1" applyFont="1" applyAlignment="1">
      <alignment horizontal="right"/>
    </xf>
    <xf numFmtId="1" fontId="2" fillId="0" borderId="0" xfId="0" applyNumberFormat="1" applyFont="1" applyAlignment="1">
      <alignment horizontal="center"/>
    </xf>
    <xf numFmtId="1" fontId="20" fillId="0" borderId="0" xfId="0" applyNumberFormat="1" applyFont="1" applyAlignment="1">
      <alignment horizontal="center"/>
    </xf>
    <xf numFmtId="0" fontId="5" fillId="0" borderId="0" xfId="0" applyFont="1" applyAlignment="1">
      <alignment horizontal="right"/>
    </xf>
    <xf numFmtId="1" fontId="23" fillId="0" borderId="3" xfId="0" quotePrefix="1" applyNumberFormat="1" applyFont="1" applyBorder="1" applyAlignment="1">
      <alignment horizontal="center"/>
    </xf>
    <xf numFmtId="1" fontId="23" fillId="0" borderId="3" xfId="0" applyNumberFormat="1" applyFont="1" applyBorder="1" applyAlignment="1">
      <alignment horizontal="center"/>
    </xf>
    <xf numFmtId="0" fontId="20" fillId="0" borderId="2" xfId="0" applyFont="1" applyBorder="1" applyAlignment="1">
      <alignment horizontal="center"/>
    </xf>
    <xf numFmtId="0" fontId="5" fillId="0" borderId="2" xfId="0" quotePrefix="1" applyFont="1" applyBorder="1" applyAlignment="1">
      <alignment horizontal="center"/>
    </xf>
    <xf numFmtId="1" fontId="5" fillId="0" borderId="7" xfId="0" applyNumberFormat="1" applyFont="1" applyBorder="1" applyAlignment="1">
      <alignment horizontal="left"/>
    </xf>
    <xf numFmtId="1" fontId="5" fillId="0" borderId="8" xfId="0" applyNumberFormat="1" applyFont="1" applyBorder="1" applyAlignment="1">
      <alignment horizontal="left"/>
    </xf>
    <xf numFmtId="0" fontId="0" fillId="0" borderId="0" xfId="0" applyAlignment="1">
      <alignment horizontal="center" wrapText="1"/>
    </xf>
    <xf numFmtId="0" fontId="13" fillId="0" borderId="0" xfId="2" applyAlignment="1" applyProtection="1">
      <alignment wrapText="1"/>
    </xf>
    <xf numFmtId="1" fontId="2" fillId="0" borderId="9" xfId="0" applyNumberFormat="1" applyFont="1" applyBorder="1" applyAlignment="1">
      <alignment horizontal="center"/>
    </xf>
    <xf numFmtId="2" fontId="5" fillId="0" borderId="0" xfId="0" applyNumberFormat="1" applyFont="1" applyAlignment="1">
      <alignment horizontal="right"/>
    </xf>
    <xf numFmtId="1" fontId="5" fillId="0" borderId="10" xfId="0" applyNumberFormat="1" applyFont="1" applyBorder="1" applyAlignment="1">
      <alignment horizontal="left"/>
    </xf>
    <xf numFmtId="1" fontId="20" fillId="0" borderId="1" xfId="0" applyNumberFormat="1" applyFont="1" applyBorder="1" applyAlignment="1">
      <alignment horizontal="center"/>
    </xf>
    <xf numFmtId="0" fontId="0" fillId="0" borderId="2" xfId="0" applyBorder="1" applyAlignment="1">
      <alignment horizontal="center" wrapText="1"/>
    </xf>
    <xf numFmtId="0" fontId="24" fillId="0" borderId="2" xfId="0" applyFont="1" applyBorder="1"/>
    <xf numFmtId="0" fontId="24" fillId="0" borderId="2" xfId="0" applyFont="1" applyBorder="1" applyAlignment="1">
      <alignment horizontal="center" wrapText="1"/>
    </xf>
    <xf numFmtId="165" fontId="5" fillId="0" borderId="2" xfId="0" applyNumberFormat="1" applyFont="1" applyBorder="1"/>
    <xf numFmtId="165" fontId="18" fillId="0" borderId="2" xfId="0" applyNumberFormat="1" applyFont="1" applyBorder="1"/>
    <xf numFmtId="0" fontId="5" fillId="0" borderId="2" xfId="0" applyFont="1" applyBorder="1"/>
    <xf numFmtId="165" fontId="5" fillId="0" borderId="2" xfId="0" applyNumberFormat="1" applyFont="1" applyBorder="1" applyAlignment="1">
      <alignment horizontal="right"/>
    </xf>
    <xf numFmtId="0" fontId="20" fillId="0" borderId="2" xfId="0" applyFont="1" applyBorder="1"/>
    <xf numFmtId="1" fontId="2" fillId="0" borderId="2" xfId="0" quotePrefix="1" applyNumberFormat="1" applyFont="1" applyBorder="1" applyAlignment="1">
      <alignment horizontal="center"/>
    </xf>
    <xf numFmtId="1" fontId="2" fillId="0" borderId="2" xfId="0" applyNumberFormat="1" applyFont="1" applyBorder="1" applyAlignment="1">
      <alignment horizontal="center"/>
    </xf>
    <xf numFmtId="0" fontId="5" fillId="0" borderId="11" xfId="0" quotePrefix="1" applyFont="1" applyBorder="1" applyAlignment="1">
      <alignment horizontal="center" wrapText="1"/>
    </xf>
    <xf numFmtId="0" fontId="5" fillId="0" borderId="11" xfId="0" applyFont="1" applyBorder="1" applyAlignment="1">
      <alignment horizontal="center" wrapText="1"/>
    </xf>
    <xf numFmtId="0" fontId="5" fillId="0" borderId="2" xfId="0" applyFont="1" applyBorder="1" applyAlignment="1">
      <alignment horizontal="center"/>
    </xf>
    <xf numFmtId="0" fontId="4" fillId="0" borderId="12" xfId="0" applyFont="1" applyBorder="1"/>
    <xf numFmtId="165" fontId="2" fillId="0" borderId="13" xfId="0" quotePrefix="1" applyNumberFormat="1" applyFont="1" applyBorder="1"/>
    <xf numFmtId="0" fontId="24" fillId="0" borderId="3" xfId="0" applyFont="1" applyBorder="1"/>
    <xf numFmtId="0" fontId="24" fillId="0" borderId="3" xfId="0" applyFont="1" applyBorder="1" applyAlignment="1">
      <alignment horizontal="center" wrapText="1"/>
    </xf>
    <xf numFmtId="0" fontId="2" fillId="0" borderId="14" xfId="0" applyFont="1" applyBorder="1"/>
    <xf numFmtId="0" fontId="2" fillId="0" borderId="15" xfId="0" applyFont="1" applyBorder="1"/>
    <xf numFmtId="0" fontId="2" fillId="0" borderId="16" xfId="0" applyFont="1" applyBorder="1"/>
    <xf numFmtId="165" fontId="5" fillId="0" borderId="11" xfId="0" applyNumberFormat="1" applyFont="1" applyBorder="1" applyAlignment="1">
      <alignment horizontal="right"/>
    </xf>
    <xf numFmtId="16" fontId="5" fillId="0" borderId="11" xfId="0" quotePrefix="1" applyNumberFormat="1" applyFont="1" applyBorder="1" applyAlignment="1">
      <alignment horizontal="center" wrapText="1"/>
    </xf>
    <xf numFmtId="16" fontId="5" fillId="0" borderId="2" xfId="0" quotePrefix="1" applyNumberFormat="1" applyFont="1" applyBorder="1" applyAlignment="1">
      <alignment horizontal="center" wrapText="1"/>
    </xf>
    <xf numFmtId="0" fontId="5" fillId="0" borderId="11" xfId="0" applyFont="1" applyBorder="1"/>
    <xf numFmtId="14" fontId="2" fillId="0" borderId="17" xfId="0" quotePrefix="1" applyNumberFormat="1" applyFont="1" applyBorder="1" applyAlignment="1">
      <alignment horizontal="right"/>
    </xf>
    <xf numFmtId="165" fontId="5" fillId="0" borderId="11" xfId="0" applyNumberFormat="1" applyFont="1" applyBorder="1"/>
    <xf numFmtId="0" fontId="24" fillId="0" borderId="18" xfId="0" applyFont="1" applyBorder="1" applyAlignment="1">
      <alignment horizontal="center" wrapText="1"/>
    </xf>
    <xf numFmtId="0" fontId="24" fillId="0" borderId="18" xfId="0" quotePrefix="1" applyFont="1" applyBorder="1" applyAlignment="1">
      <alignment horizontal="center" wrapText="1"/>
    </xf>
    <xf numFmtId="0" fontId="20" fillId="0" borderId="0" xfId="0" applyFont="1"/>
    <xf numFmtId="164" fontId="0" fillId="0" borderId="0" xfId="0" applyNumberFormat="1"/>
    <xf numFmtId="49" fontId="2" fillId="0" borderId="0" xfId="0" quotePrefix="1" applyNumberFormat="1" applyFont="1" applyAlignment="1">
      <alignment horizontal="right"/>
    </xf>
    <xf numFmtId="0" fontId="9" fillId="0" borderId="0" xfId="0" applyFont="1" applyAlignment="1">
      <alignment horizontal="left"/>
    </xf>
    <xf numFmtId="0" fontId="7" fillId="0" borderId="0" xfId="0" applyFont="1" applyAlignment="1">
      <alignment horizontal="center"/>
    </xf>
    <xf numFmtId="0" fontId="8" fillId="0" borderId="0" xfId="0" applyFont="1" applyAlignment="1">
      <alignment horizontal="center"/>
    </xf>
    <xf numFmtId="165" fontId="2" fillId="0" borderId="0" xfId="0" quotePrefix="1" applyNumberFormat="1" applyFont="1" applyAlignment="1">
      <alignment horizontal="right"/>
    </xf>
    <xf numFmtId="1" fontId="5" fillId="0" borderId="7" xfId="0" applyNumberFormat="1" applyFont="1" applyBorder="1" applyAlignment="1">
      <alignment horizontal="center"/>
    </xf>
    <xf numFmtId="1" fontId="5" fillId="0" borderId="2" xfId="0" applyNumberFormat="1" applyFont="1" applyBorder="1" applyAlignment="1">
      <alignment horizontal="center"/>
    </xf>
    <xf numFmtId="2" fontId="5" fillId="0" borderId="2" xfId="0" applyNumberFormat="1" applyFont="1" applyBorder="1" applyAlignment="1">
      <alignment horizontal="center"/>
    </xf>
    <xf numFmtId="1" fontId="5" fillId="0" borderId="2" xfId="0" applyNumberFormat="1" applyFont="1" applyBorder="1" applyAlignment="1">
      <alignment horizontal="left"/>
    </xf>
    <xf numFmtId="164" fontId="5" fillId="0" borderId="2" xfId="0" applyNumberFormat="1" applyFont="1" applyBorder="1" applyAlignment="1">
      <alignment horizontal="center"/>
    </xf>
    <xf numFmtId="0" fontId="2" fillId="0" borderId="1" xfId="0" applyFont="1" applyBorder="1" applyAlignment="1">
      <alignment horizontal="center"/>
    </xf>
    <xf numFmtId="0" fontId="22" fillId="0" borderId="1" xfId="0" applyFont="1" applyBorder="1" applyAlignment="1">
      <alignment horizontal="center"/>
    </xf>
    <xf numFmtId="0" fontId="11" fillId="0" borderId="1" xfId="0" applyFont="1" applyBorder="1" applyAlignment="1">
      <alignment horizontal="center"/>
    </xf>
    <xf numFmtId="0" fontId="20" fillId="0" borderId="6" xfId="0" applyFont="1" applyBorder="1" applyAlignment="1">
      <alignment horizontal="center"/>
    </xf>
    <xf numFmtId="0" fontId="20" fillId="0" borderId="19" xfId="0" applyFont="1" applyBorder="1" applyAlignment="1">
      <alignment horizontal="center"/>
    </xf>
    <xf numFmtId="2" fontId="20" fillId="0" borderId="2" xfId="0" applyNumberFormat="1" applyFont="1" applyBorder="1" applyAlignment="1">
      <alignment horizontal="center"/>
    </xf>
    <xf numFmtId="0" fontId="20" fillId="0" borderId="0" xfId="0" applyFont="1" applyAlignment="1">
      <alignment horizontal="center"/>
    </xf>
    <xf numFmtId="0" fontId="20" fillId="0" borderId="2" xfId="0" applyFont="1" applyBorder="1" applyAlignment="1">
      <alignment horizontal="left"/>
    </xf>
    <xf numFmtId="164" fontId="20" fillId="0" borderId="2" xfId="0" applyNumberFormat="1" applyFont="1" applyBorder="1" applyAlignment="1">
      <alignment horizontal="left"/>
    </xf>
    <xf numFmtId="0" fontId="0" fillId="0" borderId="3" xfId="0" applyBorder="1"/>
    <xf numFmtId="0" fontId="0" fillId="0" borderId="3" xfId="0" quotePrefix="1" applyBorder="1" applyAlignment="1">
      <alignment horizontal="right"/>
    </xf>
    <xf numFmtId="0" fontId="8" fillId="0" borderId="2" xfId="0" applyFont="1" applyBorder="1" applyAlignment="1">
      <alignment horizontal="center"/>
    </xf>
    <xf numFmtId="0" fontId="0" fillId="0" borderId="2" xfId="0" quotePrefix="1" applyBorder="1" applyAlignment="1">
      <alignment horizontal="right"/>
    </xf>
    <xf numFmtId="1" fontId="12" fillId="0" borderId="2" xfId="0" applyNumberFormat="1" applyFont="1" applyBorder="1" applyAlignment="1">
      <alignment horizontal="center"/>
    </xf>
    <xf numFmtId="0" fontId="7" fillId="0" borderId="2" xfId="0" applyFont="1" applyBorder="1" applyAlignment="1">
      <alignment horizontal="center"/>
    </xf>
    <xf numFmtId="1" fontId="12" fillId="0" borderId="3" xfId="0" applyNumberFormat="1" applyFont="1" applyBorder="1" applyAlignment="1">
      <alignment horizontal="center"/>
    </xf>
    <xf numFmtId="0" fontId="0" fillId="0" borderId="2" xfId="0" applyBorder="1" applyAlignment="1">
      <alignment horizontal="right"/>
    </xf>
    <xf numFmtId="0" fontId="0" fillId="0" borderId="0" xfId="0" quotePrefix="1" applyAlignment="1">
      <alignment horizontal="right"/>
    </xf>
    <xf numFmtId="1" fontId="23" fillId="0" borderId="2" xfId="0" quotePrefix="1" applyNumberFormat="1" applyFont="1" applyBorder="1" applyAlignment="1">
      <alignment horizontal="center"/>
    </xf>
    <xf numFmtId="1" fontId="19" fillId="0" borderId="2" xfId="0" quotePrefix="1" applyNumberFormat="1" applyFont="1" applyBorder="1" applyAlignment="1">
      <alignment horizontal="center"/>
    </xf>
    <xf numFmtId="1" fontId="16" fillId="0" borderId="2" xfId="0" quotePrefix="1" applyNumberFormat="1" applyFont="1" applyBorder="1" applyAlignment="1">
      <alignment horizontal="center"/>
    </xf>
    <xf numFmtId="1" fontId="19" fillId="0" borderId="2" xfId="0" applyNumberFormat="1" applyFont="1" applyBorder="1" applyAlignment="1">
      <alignment horizontal="center"/>
    </xf>
    <xf numFmtId="1" fontId="14" fillId="0" borderId="3" xfId="0" quotePrefix="1" applyNumberFormat="1" applyFont="1" applyBorder="1" applyAlignment="1">
      <alignment horizontal="center"/>
    </xf>
    <xf numFmtId="1" fontId="15" fillId="0" borderId="3" xfId="0" quotePrefix="1" applyNumberFormat="1" applyFont="1" applyBorder="1" applyAlignment="1">
      <alignment horizontal="center"/>
    </xf>
    <xf numFmtId="1" fontId="12" fillId="0" borderId="2" xfId="0" quotePrefix="1" applyNumberFormat="1" applyFont="1" applyBorder="1" applyAlignment="1">
      <alignment horizontal="center"/>
    </xf>
    <xf numFmtId="0" fontId="28" fillId="0" borderId="0" xfId="0" applyFont="1"/>
    <xf numFmtId="164" fontId="28" fillId="0" borderId="0" xfId="0" applyNumberFormat="1" applyFont="1"/>
    <xf numFmtId="1" fontId="2" fillId="0" borderId="3" xfId="0" applyNumberFormat="1" applyFont="1" applyBorder="1" applyAlignment="1">
      <alignment horizontal="center"/>
    </xf>
    <xf numFmtId="16" fontId="5" fillId="0" borderId="19" xfId="0" quotePrefix="1" applyNumberFormat="1" applyFont="1" applyBorder="1" applyAlignment="1">
      <alignment horizontal="center" wrapText="1"/>
    </xf>
    <xf numFmtId="0" fontId="5" fillId="0" borderId="3" xfId="0" applyFont="1" applyBorder="1"/>
    <xf numFmtId="165" fontId="5" fillId="0" borderId="3" xfId="0" applyNumberFormat="1" applyFont="1" applyBorder="1"/>
    <xf numFmtId="165" fontId="5" fillId="0" borderId="3" xfId="0" applyNumberFormat="1" applyFont="1" applyBorder="1" applyAlignment="1">
      <alignment horizontal="right"/>
    </xf>
    <xf numFmtId="164" fontId="2" fillId="0" borderId="21" xfId="0" applyNumberFormat="1" applyFont="1" applyBorder="1" applyAlignment="1">
      <alignment horizontal="center"/>
    </xf>
    <xf numFmtId="0" fontId="2" fillId="0" borderId="21" xfId="0" applyFont="1" applyBorder="1"/>
    <xf numFmtId="0" fontId="2" fillId="0" borderId="21" xfId="0" applyFont="1" applyBorder="1" applyAlignment="1">
      <alignment horizontal="center"/>
    </xf>
    <xf numFmtId="165" fontId="5" fillId="0" borderId="2" xfId="0" quotePrefix="1" applyNumberFormat="1" applyFont="1" applyBorder="1"/>
    <xf numFmtId="0" fontId="2" fillId="0" borderId="2" xfId="0" applyFont="1" applyBorder="1" applyAlignment="1">
      <alignment horizontal="center" wrapText="1"/>
    </xf>
    <xf numFmtId="165" fontId="5" fillId="0" borderId="3" xfId="0" quotePrefix="1" applyNumberFormat="1" applyFont="1" applyBorder="1"/>
    <xf numFmtId="165" fontId="18" fillId="0" borderId="3" xfId="0" applyNumberFormat="1" applyFont="1" applyBorder="1"/>
    <xf numFmtId="0" fontId="24" fillId="0" borderId="22" xfId="0" applyFont="1" applyBorder="1" applyAlignment="1">
      <alignment horizontal="center" wrapText="1"/>
    </xf>
    <xf numFmtId="0" fontId="5" fillId="0" borderId="2" xfId="0" quotePrefix="1" applyFont="1" applyBorder="1"/>
    <xf numFmtId="0" fontId="0" fillId="0" borderId="2" xfId="0" applyBorder="1" applyAlignment="1">
      <alignment horizontal="center" vertical="center"/>
    </xf>
    <xf numFmtId="0" fontId="0" fillId="0" borderId="2" xfId="0" applyBorder="1" applyAlignment="1">
      <alignment horizontal="center"/>
    </xf>
    <xf numFmtId="1" fontId="2" fillId="0" borderId="0" xfId="0" applyNumberFormat="1" applyFont="1"/>
    <xf numFmtId="0" fontId="5" fillId="0" borderId="3" xfId="0" quotePrefix="1" applyFont="1" applyBorder="1"/>
    <xf numFmtId="0" fontId="2" fillId="0" borderId="2" xfId="0" applyFont="1" applyBorder="1" applyAlignment="1">
      <alignment horizontal="center"/>
    </xf>
    <xf numFmtId="0" fontId="5" fillId="0" borderId="11" xfId="0" applyFont="1" applyBorder="1" applyAlignment="1">
      <alignment horizontal="center"/>
    </xf>
    <xf numFmtId="16" fontId="5" fillId="0" borderId="2" xfId="0" quotePrefix="1" applyNumberFormat="1" applyFont="1" applyBorder="1"/>
    <xf numFmtId="1" fontId="2" fillId="0" borderId="21" xfId="0" applyNumberFormat="1" applyFont="1" applyBorder="1" applyAlignment="1">
      <alignment horizontal="center"/>
    </xf>
    <xf numFmtId="165" fontId="5" fillId="0" borderId="2" xfId="0" quotePrefix="1" applyNumberFormat="1" applyFont="1" applyBorder="1" applyAlignment="1">
      <alignment horizontal="right"/>
    </xf>
    <xf numFmtId="0" fontId="24" fillId="0" borderId="22" xfId="0" quotePrefix="1" applyFont="1" applyBorder="1" applyAlignment="1">
      <alignment horizontal="center" wrapText="1"/>
    </xf>
    <xf numFmtId="165" fontId="5" fillId="0" borderId="3" xfId="0" quotePrefix="1" applyNumberFormat="1" applyFont="1" applyBorder="1" applyAlignment="1">
      <alignment horizontal="right"/>
    </xf>
    <xf numFmtId="0" fontId="5" fillId="0" borderId="19" xfId="0" applyFont="1" applyBorder="1" applyAlignment="1">
      <alignment horizontal="center" wrapText="1"/>
    </xf>
    <xf numFmtId="0" fontId="5" fillId="0" borderId="19" xfId="0" quotePrefix="1" applyFont="1" applyBorder="1" applyAlignment="1">
      <alignment horizontal="center" wrapText="1"/>
    </xf>
    <xf numFmtId="0" fontId="5" fillId="0" borderId="11" xfId="0" quotePrefix="1" applyFont="1" applyBorder="1"/>
    <xf numFmtId="165" fontId="5" fillId="0" borderId="11" xfId="0" quotePrefix="1" applyNumberFormat="1" applyFont="1" applyBorder="1"/>
    <xf numFmtId="16" fontId="5" fillId="0" borderId="3" xfId="0" quotePrefix="1" applyNumberFormat="1" applyFont="1" applyBorder="1" applyAlignment="1">
      <alignment horizontal="center" wrapText="1"/>
    </xf>
    <xf numFmtId="14" fontId="2" fillId="0" borderId="17" xfId="0" applyNumberFormat="1" applyFont="1" applyBorder="1" applyAlignment="1">
      <alignment horizontal="right"/>
    </xf>
    <xf numFmtId="1" fontId="0" fillId="0" borderId="0" xfId="0" applyNumberFormat="1"/>
    <xf numFmtId="165" fontId="5" fillId="0" borderId="3" xfId="0" applyNumberFormat="1" applyFont="1" applyBorder="1" applyAlignment="1">
      <alignment horizontal="center"/>
    </xf>
    <xf numFmtId="165" fontId="5" fillId="0" borderId="3" xfId="0" quotePrefix="1" applyNumberFormat="1" applyFont="1" applyBorder="1" applyAlignment="1">
      <alignment horizontal="center"/>
    </xf>
    <xf numFmtId="164" fontId="2" fillId="0" borderId="21" xfId="0" applyNumberFormat="1" applyFont="1" applyBorder="1"/>
    <xf numFmtId="16" fontId="5" fillId="0" borderId="3" xfId="0" quotePrefix="1" applyNumberFormat="1" applyFont="1" applyBorder="1"/>
    <xf numFmtId="0" fontId="2" fillId="0" borderId="0" xfId="0" applyFont="1" applyAlignment="1">
      <alignment horizontal="right"/>
    </xf>
    <xf numFmtId="0" fontId="4" fillId="0" borderId="2" xfId="0" applyFont="1" applyBorder="1"/>
    <xf numFmtId="0" fontId="31" fillId="0" borderId="2" xfId="0" applyFont="1" applyBorder="1"/>
    <xf numFmtId="0" fontId="4" fillId="0" borderId="3" xfId="0" applyFont="1" applyBorder="1"/>
    <xf numFmtId="0" fontId="4" fillId="0" borderId="3" xfId="0" applyFont="1" applyBorder="1" applyAlignment="1">
      <alignment horizontal="center" wrapText="1"/>
    </xf>
    <xf numFmtId="0" fontId="4" fillId="0" borderId="18" xfId="0" quotePrefix="1" applyFont="1" applyBorder="1" applyAlignment="1">
      <alignment horizontal="center" wrapText="1"/>
    </xf>
    <xf numFmtId="0" fontId="4" fillId="0" borderId="2" xfId="0" applyFont="1" applyBorder="1" applyAlignment="1">
      <alignment horizontal="center" wrapText="1"/>
    </xf>
    <xf numFmtId="0" fontId="4" fillId="0" borderId="22" xfId="0" quotePrefix="1" applyFont="1" applyBorder="1" applyAlignment="1">
      <alignment horizontal="center" wrapText="1"/>
    </xf>
    <xf numFmtId="0" fontId="14" fillId="0" borderId="20" xfId="0" applyFont="1" applyBorder="1" applyAlignment="1">
      <alignment horizontal="center"/>
    </xf>
    <xf numFmtId="0" fontId="14" fillId="0" borderId="21" xfId="0" applyFont="1" applyBorder="1"/>
    <xf numFmtId="0" fontId="32" fillId="0" borderId="2" xfId="0" applyFont="1" applyBorder="1"/>
    <xf numFmtId="0" fontId="4" fillId="0" borderId="13" xfId="0" applyFont="1" applyBorder="1"/>
    <xf numFmtId="165" fontId="5" fillId="0" borderId="4" xfId="0" applyNumberFormat="1" applyFont="1" applyBorder="1" applyAlignment="1">
      <alignment horizontal="right"/>
    </xf>
    <xf numFmtId="1" fontId="2" fillId="0" borderId="23" xfId="0" quotePrefix="1" applyNumberFormat="1" applyFont="1" applyBorder="1" applyAlignment="1">
      <alignment horizontal="center"/>
    </xf>
    <xf numFmtId="1" fontId="2" fillId="0" borderId="23" xfId="0" applyNumberFormat="1" applyFont="1" applyBorder="1" applyAlignment="1">
      <alignment horizontal="center"/>
    </xf>
    <xf numFmtId="1" fontId="5" fillId="0" borderId="23" xfId="0" applyNumberFormat="1" applyFont="1" applyBorder="1" applyAlignment="1">
      <alignment horizontal="center"/>
    </xf>
    <xf numFmtId="0" fontId="2" fillId="0" borderId="23" xfId="0" applyFont="1" applyBorder="1" applyAlignment="1">
      <alignment horizontal="center"/>
    </xf>
    <xf numFmtId="0" fontId="5" fillId="0" borderId="0" xfId="0" quotePrefix="1" applyFont="1" applyAlignment="1">
      <alignment horizontal="center"/>
    </xf>
    <xf numFmtId="1" fontId="5" fillId="0" borderId="0" xfId="0" applyNumberFormat="1" applyFont="1" applyAlignment="1">
      <alignment horizontal="left"/>
    </xf>
    <xf numFmtId="1" fontId="5" fillId="0" borderId="0" xfId="0" applyNumberFormat="1" applyFont="1" applyAlignment="1">
      <alignment horizontal="center"/>
    </xf>
    <xf numFmtId="0" fontId="5" fillId="0" borderId="5" xfId="0" quotePrefix="1" applyFont="1" applyBorder="1" applyAlignment="1">
      <alignment horizontal="center"/>
    </xf>
    <xf numFmtId="1" fontId="5" fillId="0" borderId="6" xfId="0" applyNumberFormat="1" applyFont="1" applyBorder="1" applyAlignment="1">
      <alignment horizontal="left"/>
    </xf>
    <xf numFmtId="0" fontId="2" fillId="0" borderId="2" xfId="0" applyFont="1" applyBorder="1" applyAlignment="1">
      <alignment horizontal="center" vertical="center"/>
    </xf>
    <xf numFmtId="0" fontId="33" fillId="0" borderId="21" xfId="0" applyFont="1" applyBorder="1"/>
    <xf numFmtId="1" fontId="24" fillId="0" borderId="3" xfId="0" applyNumberFormat="1" applyFont="1" applyBorder="1" applyAlignment="1">
      <alignment horizontal="center" wrapText="1"/>
    </xf>
    <xf numFmtId="16" fontId="5" fillId="0" borderId="11" xfId="0" quotePrefix="1" applyNumberFormat="1" applyFont="1" applyBorder="1"/>
    <xf numFmtId="0" fontId="5" fillId="0" borderId="11" xfId="0" quotePrefix="1" applyFont="1" applyBorder="1" applyAlignment="1">
      <alignment horizontal="center"/>
    </xf>
    <xf numFmtId="0" fontId="5" fillId="0" borderId="3" xfId="0" applyFont="1" applyBorder="1" applyAlignment="1">
      <alignment horizontal="center"/>
    </xf>
    <xf numFmtId="0" fontId="14" fillId="0" borderId="14" xfId="0" applyFont="1" applyBorder="1" applyAlignment="1">
      <alignment horizontal="center"/>
    </xf>
    <xf numFmtId="0" fontId="2" fillId="0" borderId="15" xfId="0" applyFont="1" applyBorder="1" applyAlignment="1">
      <alignment horizontal="center"/>
    </xf>
    <xf numFmtId="0" fontId="14" fillId="0" borderId="15" xfId="0" applyFont="1" applyBorder="1"/>
    <xf numFmtId="0" fontId="33" fillId="0" borderId="15" xfId="0" applyFont="1" applyBorder="1"/>
    <xf numFmtId="1" fontId="2" fillId="0" borderId="15" xfId="0" applyNumberFormat="1" applyFont="1" applyBorder="1" applyAlignment="1">
      <alignment horizontal="center"/>
    </xf>
    <xf numFmtId="0" fontId="20" fillId="0" borderId="23" xfId="0" applyFont="1" applyBorder="1" applyAlignment="1">
      <alignment horizontal="center"/>
    </xf>
    <xf numFmtId="0" fontId="20" fillId="0" borderId="23" xfId="0" applyFont="1" applyBorder="1"/>
    <xf numFmtId="165" fontId="2" fillId="0" borderId="0" xfId="0" quotePrefix="1" applyNumberFormat="1" applyFont="1"/>
    <xf numFmtId="14" fontId="2" fillId="0" borderId="24" xfId="0" applyNumberFormat="1" applyFont="1" applyBorder="1" applyAlignment="1">
      <alignment horizontal="right"/>
    </xf>
    <xf numFmtId="165" fontId="5" fillId="0" borderId="25" xfId="0" applyNumberFormat="1" applyFont="1" applyBorder="1" applyAlignment="1">
      <alignment horizontal="right"/>
    </xf>
    <xf numFmtId="1" fontId="2" fillId="0" borderId="27" xfId="0" quotePrefix="1" applyNumberFormat="1" applyFont="1" applyBorder="1" applyAlignment="1">
      <alignment horizontal="center"/>
    </xf>
    <xf numFmtId="1" fontId="2" fillId="0" borderId="27" xfId="0" applyNumberFormat="1" applyFont="1" applyBorder="1" applyAlignment="1">
      <alignment horizontal="center"/>
    </xf>
    <xf numFmtId="0" fontId="4" fillId="0" borderId="28" xfId="0" applyFont="1" applyBorder="1"/>
    <xf numFmtId="165" fontId="2" fillId="0" borderId="29" xfId="0" quotePrefix="1" applyNumberFormat="1" applyFont="1" applyBorder="1"/>
    <xf numFmtId="14" fontId="2" fillId="0" borderId="30" xfId="0" quotePrefix="1" applyNumberFormat="1" applyFont="1" applyBorder="1" applyAlignment="1">
      <alignment horizontal="right"/>
    </xf>
    <xf numFmtId="165" fontId="5" fillId="0" borderId="31" xfId="0" applyNumberFormat="1" applyFont="1" applyBorder="1" applyAlignment="1">
      <alignment horizontal="right"/>
    </xf>
    <xf numFmtId="1" fontId="2" fillId="0" borderId="15" xfId="0" quotePrefix="1" applyNumberFormat="1" applyFont="1" applyBorder="1" applyAlignment="1">
      <alignment horizontal="center"/>
    </xf>
    <xf numFmtId="0" fontId="2" fillId="0" borderId="16" xfId="0" applyFont="1" applyBorder="1" applyAlignment="1">
      <alignment horizontal="center"/>
    </xf>
    <xf numFmtId="0" fontId="2" fillId="2" borderId="2" xfId="0" applyFont="1" applyFill="1" applyBorder="1" applyAlignment="1">
      <alignment horizontal="center" wrapText="1"/>
    </xf>
    <xf numFmtId="0" fontId="24" fillId="2" borderId="3" xfId="0" applyFont="1" applyFill="1" applyBorder="1"/>
    <xf numFmtId="0" fontId="24" fillId="2" borderId="3" xfId="0" applyFont="1" applyFill="1" applyBorder="1" applyAlignment="1">
      <alignment horizontal="center" wrapText="1"/>
    </xf>
    <xf numFmtId="0" fontId="24" fillId="2" borderId="18" xfId="0" quotePrefix="1" applyFont="1" applyFill="1" applyBorder="1" applyAlignment="1">
      <alignment horizontal="center" wrapText="1"/>
    </xf>
    <xf numFmtId="16" fontId="5" fillId="2" borderId="11" xfId="0" quotePrefix="1" applyNumberFormat="1" applyFont="1" applyFill="1" applyBorder="1" applyAlignment="1">
      <alignment horizontal="center" wrapText="1"/>
    </xf>
    <xf numFmtId="165" fontId="5" fillId="2" borderId="3" xfId="0" quotePrefix="1" applyNumberFormat="1" applyFont="1" applyFill="1" applyBorder="1"/>
    <xf numFmtId="0" fontId="5" fillId="2" borderId="3" xfId="0" quotePrefix="1" applyFont="1" applyFill="1" applyBorder="1"/>
    <xf numFmtId="165" fontId="5" fillId="2" borderId="2" xfId="0" quotePrefix="1" applyNumberFormat="1" applyFont="1" applyFill="1" applyBorder="1" applyAlignment="1">
      <alignment horizontal="right"/>
    </xf>
    <xf numFmtId="16" fontId="5" fillId="2" borderId="3" xfId="0" quotePrefix="1" applyNumberFormat="1" applyFont="1" applyFill="1" applyBorder="1"/>
    <xf numFmtId="165" fontId="5" fillId="2" borderId="3" xfId="0" quotePrefix="1" applyNumberFormat="1" applyFont="1" applyFill="1" applyBorder="1" applyAlignment="1">
      <alignment horizontal="right"/>
    </xf>
    <xf numFmtId="164" fontId="2" fillId="0" borderId="27" xfId="0" applyNumberFormat="1" applyFont="1" applyBorder="1" applyAlignment="1">
      <alignment horizontal="center"/>
    </xf>
    <xf numFmtId="165" fontId="5" fillId="0" borderId="2" xfId="0" quotePrefix="1" applyNumberFormat="1" applyFont="1" applyBorder="1" applyAlignment="1">
      <alignment horizontal="center"/>
    </xf>
    <xf numFmtId="0" fontId="1" fillId="0" borderId="27" xfId="0" applyFont="1" applyBorder="1" applyAlignment="1">
      <alignment horizontal="center"/>
    </xf>
    <xf numFmtId="0" fontId="1" fillId="0" borderId="15" xfId="0" applyFont="1" applyBorder="1"/>
    <xf numFmtId="0" fontId="1" fillId="0" borderId="15" xfId="0" applyFont="1" applyBorder="1" applyAlignment="1">
      <alignment horizontal="center"/>
    </xf>
    <xf numFmtId="164" fontId="1" fillId="0" borderId="15" xfId="0" applyNumberFormat="1" applyFont="1" applyBorder="1"/>
    <xf numFmtId="0" fontId="1" fillId="0" borderId="2" xfId="0" applyFont="1" applyBorder="1" applyAlignment="1">
      <alignment horizontal="center" wrapText="1"/>
    </xf>
    <xf numFmtId="164" fontId="1" fillId="0" borderId="15" xfId="0" applyNumberFormat="1" applyFont="1" applyBorder="1" applyAlignment="1">
      <alignment horizontal="center"/>
    </xf>
    <xf numFmtId="0" fontId="5" fillId="0" borderId="4" xfId="0" applyFont="1" applyBorder="1" applyAlignment="1">
      <alignment horizontal="center" wrapText="1"/>
    </xf>
    <xf numFmtId="16" fontId="5" fillId="0" borderId="23" xfId="0" quotePrefix="1" applyNumberFormat="1" applyFont="1" applyBorder="1" applyAlignment="1">
      <alignment horizontal="center" wrapText="1"/>
    </xf>
    <xf numFmtId="0" fontId="5" fillId="0" borderId="23" xfId="0" applyFont="1" applyBorder="1"/>
    <xf numFmtId="165" fontId="5" fillId="0" borderId="23" xfId="0" quotePrefix="1" applyNumberFormat="1" applyFont="1" applyBorder="1"/>
    <xf numFmtId="3" fontId="0" fillId="0" borderId="0" xfId="0" applyNumberFormat="1"/>
    <xf numFmtId="164" fontId="2" fillId="0" borderId="15" xfId="0" applyNumberFormat="1" applyFont="1" applyBorder="1"/>
    <xf numFmtId="165" fontId="5" fillId="0" borderId="23" xfId="0" quotePrefix="1" applyNumberFormat="1" applyFont="1" applyBorder="1" applyAlignment="1">
      <alignment horizontal="right"/>
    </xf>
    <xf numFmtId="0" fontId="5" fillId="0" borderId="3" xfId="0" quotePrefix="1" applyFont="1" applyBorder="1" applyAlignment="1">
      <alignment horizontal="center"/>
    </xf>
    <xf numFmtId="0" fontId="24" fillId="2" borderId="2" xfId="0" applyFont="1" applyFill="1" applyBorder="1"/>
    <xf numFmtId="0" fontId="24" fillId="2" borderId="22" xfId="0" quotePrefix="1" applyFont="1" applyFill="1" applyBorder="1" applyAlignment="1">
      <alignment horizontal="center" wrapText="1"/>
    </xf>
    <xf numFmtId="165" fontId="5" fillId="0" borderId="19" xfId="0" quotePrefix="1" applyNumberFormat="1" applyFont="1" applyBorder="1"/>
    <xf numFmtId="0" fontId="2" fillId="0" borderId="1" xfId="0" applyFont="1" applyBorder="1" applyAlignment="1">
      <alignment horizontal="center" wrapText="1"/>
    </xf>
    <xf numFmtId="0" fontId="1" fillId="0" borderId="0" xfId="0" applyFont="1" applyAlignment="1">
      <alignment horizontal="center" wrapText="1"/>
    </xf>
    <xf numFmtId="0" fontId="2" fillId="0" borderId="28" xfId="0" applyFont="1" applyBorder="1" applyAlignment="1">
      <alignment horizontal="center" wrapText="1"/>
    </xf>
    <xf numFmtId="16" fontId="5" fillId="0" borderId="4" xfId="0" quotePrefix="1" applyNumberFormat="1" applyFont="1" applyBorder="1" applyAlignment="1">
      <alignment horizontal="center" wrapText="1"/>
    </xf>
    <xf numFmtId="0" fontId="24" fillId="0" borderId="0" xfId="0" applyFont="1"/>
    <xf numFmtId="0" fontId="24" fillId="0" borderId="1" xfId="0" applyFont="1" applyBorder="1" applyAlignment="1">
      <alignment horizontal="center" wrapText="1"/>
    </xf>
    <xf numFmtId="0" fontId="24" fillId="0" borderId="0" xfId="0" applyFont="1" applyAlignment="1">
      <alignment horizontal="center" wrapText="1"/>
    </xf>
    <xf numFmtId="0" fontId="5" fillId="0" borderId="23" xfId="0" quotePrefix="1" applyFont="1" applyBorder="1"/>
    <xf numFmtId="0" fontId="5" fillId="0" borderId="19" xfId="0" applyFont="1" applyBorder="1"/>
    <xf numFmtId="0" fontId="24" fillId="0" borderId="0" xfId="0" quotePrefix="1" applyFont="1" applyAlignment="1">
      <alignment horizontal="center" wrapText="1"/>
    </xf>
    <xf numFmtId="16" fontId="5" fillId="0" borderId="0" xfId="0" quotePrefix="1" applyNumberFormat="1" applyFont="1" applyAlignment="1">
      <alignment horizontal="center" wrapText="1"/>
    </xf>
    <xf numFmtId="165" fontId="5" fillId="0" borderId="0" xfId="0" quotePrefix="1" applyNumberFormat="1" applyFont="1"/>
    <xf numFmtId="165" fontId="5" fillId="0" borderId="0" xfId="0" quotePrefix="1" applyNumberFormat="1" applyFont="1" applyAlignment="1">
      <alignment horizontal="right"/>
    </xf>
    <xf numFmtId="0" fontId="1" fillId="0" borderId="16" xfId="0" applyFont="1" applyBorder="1"/>
    <xf numFmtId="164" fontId="1" fillId="0" borderId="27" xfId="0" applyNumberFormat="1" applyFont="1" applyBorder="1" applyAlignment="1">
      <alignment horizontal="center"/>
    </xf>
    <xf numFmtId="0" fontId="20" fillId="0" borderId="11" xfId="0" quotePrefix="1" applyFont="1" applyBorder="1" applyAlignment="1">
      <alignment horizontal="center" wrapText="1"/>
    </xf>
    <xf numFmtId="0" fontId="1" fillId="0" borderId="27" xfId="0" quotePrefix="1" applyFont="1" applyBorder="1" applyAlignment="1">
      <alignment horizontal="center"/>
    </xf>
    <xf numFmtId="0" fontId="24" fillId="0" borderId="3" xfId="0" applyFont="1" applyBorder="1" applyAlignment="1">
      <alignment horizontal="center" vertical="center" wrapText="1"/>
    </xf>
    <xf numFmtId="0" fontId="35" fillId="0" borderId="15" xfId="0" applyFont="1" applyBorder="1" applyAlignment="1">
      <alignment horizontal="center"/>
    </xf>
    <xf numFmtId="1" fontId="1" fillId="0" borderId="15" xfId="0" quotePrefix="1" applyNumberFormat="1" applyFont="1" applyBorder="1" applyAlignment="1">
      <alignment horizontal="center"/>
    </xf>
    <xf numFmtId="0" fontId="2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4" fillId="0" borderId="3" xfId="0" applyFont="1" applyBorder="1" applyAlignment="1">
      <alignment vertical="center"/>
    </xf>
    <xf numFmtId="0" fontId="24" fillId="0" borderId="18" xfId="0" quotePrefix="1" applyFont="1" applyBorder="1" applyAlignment="1">
      <alignment horizontal="center" vertical="center" wrapText="1"/>
    </xf>
    <xf numFmtId="0" fontId="4" fillId="0" borderId="2" xfId="0" applyFont="1" applyBorder="1" applyAlignment="1">
      <alignment vertical="center"/>
    </xf>
    <xf numFmtId="0" fontId="24" fillId="0" borderId="22" xfId="0" quotePrefix="1" applyFont="1" applyBorder="1" applyAlignment="1">
      <alignment horizontal="center" vertical="center" wrapText="1"/>
    </xf>
    <xf numFmtId="0" fontId="24" fillId="0" borderId="2" xfId="0" applyFont="1" applyBorder="1" applyAlignment="1">
      <alignment vertical="center"/>
    </xf>
    <xf numFmtId="0" fontId="0" fillId="0" borderId="2" xfId="0" applyBorder="1" applyAlignment="1">
      <alignment horizontal="center" vertical="center" wrapText="1"/>
    </xf>
    <xf numFmtId="0" fontId="24" fillId="0" borderId="18" xfId="0" applyFont="1" applyBorder="1" applyAlignment="1">
      <alignment horizontal="center" vertical="center" wrapText="1"/>
    </xf>
    <xf numFmtId="16" fontId="5" fillId="0" borderId="3" xfId="0" quotePrefix="1" applyNumberFormat="1" applyFont="1" applyBorder="1" applyAlignment="1">
      <alignment horizontal="center"/>
    </xf>
    <xf numFmtId="16" fontId="5" fillId="0" borderId="2" xfId="0" quotePrefix="1" applyNumberFormat="1" applyFont="1" applyBorder="1" applyAlignment="1">
      <alignment horizontal="center"/>
    </xf>
    <xf numFmtId="0" fontId="4" fillId="0" borderId="3" xfId="0" applyFont="1" applyBorder="1" applyAlignment="1">
      <alignment horizontal="center" vertical="center" wrapText="1"/>
    </xf>
    <xf numFmtId="0" fontId="24" fillId="0" borderId="3" xfId="0" applyFont="1" applyBorder="1" applyAlignment="1">
      <alignment vertical="center"/>
    </xf>
    <xf numFmtId="164" fontId="1" fillId="0" borderId="27" xfId="0" quotePrefix="1" applyNumberFormat="1" applyFont="1" applyBorder="1" applyAlignment="1">
      <alignment horizontal="center"/>
    </xf>
    <xf numFmtId="1" fontId="28" fillId="0" borderId="0" xfId="0" applyNumberFormat="1" applyFont="1"/>
    <xf numFmtId="16" fontId="5" fillId="0" borderId="11" xfId="0" quotePrefix="1" applyNumberFormat="1" applyFont="1" applyBorder="1" applyAlignment="1">
      <alignment horizontal="center" vertical="center" wrapText="1"/>
    </xf>
    <xf numFmtId="16" fontId="5" fillId="0" borderId="19" xfId="0" quotePrefix="1" applyNumberFormat="1" applyFont="1" applyBorder="1" applyAlignment="1">
      <alignment horizontal="center" vertical="center" wrapText="1"/>
    </xf>
    <xf numFmtId="165" fontId="5" fillId="0" borderId="11" xfId="0" quotePrefix="1" applyNumberFormat="1" applyFont="1" applyBorder="1" applyAlignment="1">
      <alignment horizontal="center"/>
    </xf>
    <xf numFmtId="16" fontId="5" fillId="0" borderId="3"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165" fontId="5" fillId="0" borderId="19" xfId="0" quotePrefix="1" applyNumberFormat="1" applyFont="1" applyBorder="1" applyAlignment="1">
      <alignment horizontal="center"/>
    </xf>
    <xf numFmtId="0" fontId="5" fillId="0" borderId="19" xfId="0" quotePrefix="1" applyFont="1" applyBorder="1"/>
    <xf numFmtId="0" fontId="5" fillId="0" borderId="19" xfId="0" quotePrefix="1" applyFont="1" applyBorder="1" applyAlignment="1">
      <alignment horizontal="center"/>
    </xf>
    <xf numFmtId="0" fontId="2" fillId="0" borderId="2" xfId="0" applyFont="1" applyBorder="1"/>
    <xf numFmtId="0" fontId="5" fillId="0" borderId="3" xfId="0" quotePrefix="1" applyFont="1" applyBorder="1" applyAlignment="1">
      <alignment horizontal="center" vertical="center"/>
    </xf>
    <xf numFmtId="0" fontId="5" fillId="0" borderId="2" xfId="0" quotePrefix="1" applyFont="1" applyBorder="1" applyAlignment="1">
      <alignment horizontal="center" vertical="center"/>
    </xf>
    <xf numFmtId="0" fontId="2"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8" xfId="0" quotePrefix="1" applyFont="1" applyFill="1" applyBorder="1" applyAlignment="1">
      <alignment horizontal="center" vertical="center" wrapText="1"/>
    </xf>
    <xf numFmtId="16" fontId="5" fillId="3" borderId="11" xfId="0" quotePrefix="1" applyNumberFormat="1" applyFont="1" applyFill="1" applyBorder="1" applyAlignment="1">
      <alignment horizontal="center" vertical="center" wrapText="1"/>
    </xf>
    <xf numFmtId="16" fontId="5" fillId="3" borderId="3" xfId="0" quotePrefix="1" applyNumberFormat="1" applyFont="1" applyFill="1" applyBorder="1" applyAlignment="1">
      <alignment horizontal="center" vertical="center" wrapText="1"/>
    </xf>
    <xf numFmtId="0" fontId="5" fillId="3" borderId="3" xfId="0" quotePrefix="1" applyFont="1" applyFill="1" applyBorder="1" applyAlignment="1">
      <alignment horizontal="center" vertical="center"/>
    </xf>
    <xf numFmtId="0" fontId="2"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16" fontId="5" fillId="4" borderId="11" xfId="0" quotePrefix="1" applyNumberFormat="1" applyFont="1" applyFill="1" applyBorder="1" applyAlignment="1">
      <alignment horizontal="center" vertical="center" wrapText="1"/>
    </xf>
    <xf numFmtId="16" fontId="5" fillId="4" borderId="3" xfId="0" quotePrefix="1" applyNumberFormat="1" applyFont="1" applyFill="1" applyBorder="1" applyAlignment="1">
      <alignment horizontal="center" vertical="center" wrapText="1"/>
    </xf>
    <xf numFmtId="0" fontId="5" fillId="4" borderId="3" xfId="0" quotePrefix="1" applyFont="1" applyFill="1" applyBorder="1" applyAlignment="1">
      <alignment horizontal="center" vertical="center"/>
    </xf>
    <xf numFmtId="0" fontId="2" fillId="5" borderId="2" xfId="0" applyFont="1" applyFill="1" applyBorder="1" applyAlignment="1">
      <alignment horizontal="center" vertical="center" wrapText="1"/>
    </xf>
    <xf numFmtId="0" fontId="4" fillId="5" borderId="3" xfId="0" applyFont="1" applyFill="1" applyBorder="1" applyAlignment="1">
      <alignment vertical="center"/>
    </xf>
    <xf numFmtId="0" fontId="24" fillId="5" borderId="3" xfId="0" applyFont="1" applyFill="1" applyBorder="1" applyAlignment="1">
      <alignment horizontal="center" vertical="center" wrapText="1"/>
    </xf>
    <xf numFmtId="0" fontId="24" fillId="5" borderId="18" xfId="0" quotePrefix="1" applyFont="1" applyFill="1" applyBorder="1" applyAlignment="1">
      <alignment horizontal="center" vertical="center" wrapText="1"/>
    </xf>
    <xf numFmtId="16" fontId="5" fillId="5" borderId="11" xfId="0" quotePrefix="1" applyNumberFormat="1" applyFont="1" applyFill="1" applyBorder="1" applyAlignment="1">
      <alignment horizontal="center" vertical="center" wrapText="1"/>
    </xf>
    <xf numFmtId="16" fontId="5" fillId="5" borderId="11" xfId="0" quotePrefix="1" applyNumberFormat="1" applyFont="1" applyFill="1" applyBorder="1" applyAlignment="1">
      <alignment horizontal="center" wrapText="1"/>
    </xf>
    <xf numFmtId="16" fontId="5" fillId="5" borderId="3" xfId="0" quotePrefix="1" applyNumberFormat="1" applyFont="1" applyFill="1" applyBorder="1" applyAlignment="1">
      <alignment horizontal="center" vertical="center" wrapText="1"/>
    </xf>
    <xf numFmtId="0" fontId="5" fillId="5" borderId="3" xfId="0" quotePrefix="1" applyFont="1" applyFill="1" applyBorder="1" applyAlignment="1">
      <alignment horizontal="center" vertical="center"/>
    </xf>
    <xf numFmtId="0" fontId="4" fillId="4" borderId="2" xfId="0" applyFont="1" applyFill="1" applyBorder="1" applyAlignment="1">
      <alignment vertical="center"/>
    </xf>
    <xf numFmtId="0" fontId="24" fillId="4" borderId="22" xfId="0" quotePrefix="1" applyFont="1" applyFill="1" applyBorder="1" applyAlignment="1">
      <alignment horizontal="center" vertical="center" wrapText="1"/>
    </xf>
    <xf numFmtId="0" fontId="4" fillId="3" borderId="2" xfId="0" applyFont="1" applyFill="1" applyBorder="1" applyAlignment="1">
      <alignment vertical="center"/>
    </xf>
    <xf numFmtId="0" fontId="24" fillId="0" borderId="1" xfId="0" applyFont="1" applyBorder="1" applyAlignment="1">
      <alignment horizontal="center" vertical="center" wrapText="1"/>
    </xf>
    <xf numFmtId="0" fontId="1" fillId="0" borderId="2" xfId="0" applyFont="1" applyBorder="1" applyAlignment="1">
      <alignment horizontal="center" vertical="center"/>
    </xf>
    <xf numFmtId="165" fontId="5" fillId="0" borderId="11" xfId="0" quotePrefix="1" applyNumberFormat="1" applyFont="1" applyBorder="1" applyAlignment="1">
      <alignment horizontal="right"/>
    </xf>
    <xf numFmtId="165" fontId="5" fillId="0" borderId="3" xfId="0" quotePrefix="1" applyNumberFormat="1" applyFont="1" applyBorder="1" applyAlignment="1">
      <alignment horizontal="center" vertical="center"/>
    </xf>
    <xf numFmtId="16" fontId="5" fillId="0" borderId="11" xfId="0" quotePrefix="1" applyNumberFormat="1" applyFont="1" applyBorder="1" applyAlignment="1">
      <alignment horizontal="center"/>
    </xf>
    <xf numFmtId="165" fontId="5" fillId="0" borderId="2" xfId="0" quotePrefix="1" applyNumberFormat="1" applyFont="1" applyBorder="1" applyAlignment="1">
      <alignment horizontal="center" vertical="center"/>
    </xf>
    <xf numFmtId="0" fontId="2" fillId="0" borderId="14" xfId="0" applyFont="1" applyBorder="1" applyAlignment="1">
      <alignment horizontal="center"/>
    </xf>
    <xf numFmtId="0" fontId="1" fillId="0" borderId="0" xfId="0" applyFont="1"/>
    <xf numFmtId="16" fontId="5" fillId="0" borderId="19" xfId="0" quotePrefix="1" applyNumberFormat="1" applyFont="1" applyBorder="1" applyAlignment="1">
      <alignment horizontal="center"/>
    </xf>
    <xf numFmtId="0" fontId="38" fillId="0" borderId="1" xfId="0" applyFont="1" applyBorder="1" applyAlignment="1">
      <alignment horizontal="center" vertical="center" wrapText="1"/>
    </xf>
    <xf numFmtId="0" fontId="5" fillId="0" borderId="11" xfId="0" quotePrefix="1" applyFont="1" applyBorder="1" applyAlignment="1">
      <alignment horizontal="center" vertical="center"/>
    </xf>
    <xf numFmtId="16" fontId="39" fillId="0" borderId="11" xfId="0" quotePrefix="1" applyNumberFormat="1" applyFont="1" applyBorder="1" applyAlignment="1">
      <alignment horizontal="center" vertical="center" wrapText="1"/>
    </xf>
    <xf numFmtId="0" fontId="2" fillId="6" borderId="2" xfId="0" applyFont="1" applyFill="1" applyBorder="1" applyAlignment="1">
      <alignment horizontal="center" vertical="center" wrapText="1"/>
    </xf>
    <xf numFmtId="0" fontId="24" fillId="6" borderId="3" xfId="0" applyFont="1" applyFill="1" applyBorder="1" applyAlignment="1">
      <alignment vertical="center"/>
    </xf>
    <xf numFmtId="0" fontId="24" fillId="6" borderId="3" xfId="0" applyFont="1" applyFill="1" applyBorder="1" applyAlignment="1">
      <alignment horizontal="center" vertical="center" wrapText="1"/>
    </xf>
    <xf numFmtId="0" fontId="24" fillId="6" borderId="18" xfId="0" quotePrefix="1" applyFont="1" applyFill="1" applyBorder="1" applyAlignment="1">
      <alignment horizontal="center" vertical="center" wrapText="1"/>
    </xf>
    <xf numFmtId="0" fontId="2" fillId="2" borderId="2" xfId="0" applyFont="1" applyFill="1" applyBorder="1" applyAlignment="1">
      <alignment horizontal="center" vertical="center" wrapText="1"/>
    </xf>
    <xf numFmtId="0" fontId="24" fillId="2" borderId="2" xfId="0" applyFont="1" applyFill="1" applyBorder="1" applyAlignment="1">
      <alignment vertical="center"/>
    </xf>
    <xf numFmtId="0" fontId="24" fillId="2" borderId="3" xfId="0" applyFont="1" applyFill="1" applyBorder="1" applyAlignment="1">
      <alignment horizontal="center" vertical="center" wrapText="1"/>
    </xf>
    <xf numFmtId="0" fontId="24" fillId="2" borderId="22" xfId="0" quotePrefix="1" applyFont="1" applyFill="1" applyBorder="1" applyAlignment="1">
      <alignment horizontal="center" vertical="center" wrapText="1"/>
    </xf>
    <xf numFmtId="0" fontId="2" fillId="7" borderId="2" xfId="0" applyFont="1" applyFill="1" applyBorder="1" applyAlignment="1">
      <alignment horizontal="center" vertical="center" wrapText="1"/>
    </xf>
    <xf numFmtId="0" fontId="24" fillId="7" borderId="2" xfId="0" applyFont="1" applyFill="1" applyBorder="1" applyAlignment="1">
      <alignment vertical="center"/>
    </xf>
    <xf numFmtId="0" fontId="24" fillId="7" borderId="3" xfId="0" applyFont="1" applyFill="1" applyBorder="1" applyAlignment="1">
      <alignment horizontal="center" vertical="center" wrapText="1"/>
    </xf>
    <xf numFmtId="0" fontId="24" fillId="7" borderId="18" xfId="0" quotePrefix="1" applyFont="1" applyFill="1" applyBorder="1" applyAlignment="1">
      <alignment horizontal="center" vertical="center" wrapText="1"/>
    </xf>
    <xf numFmtId="16" fontId="39" fillId="0" borderId="3" xfId="0" quotePrefix="1" applyNumberFormat="1" applyFont="1" applyBorder="1" applyAlignment="1">
      <alignment horizontal="center" vertical="center" wrapText="1"/>
    </xf>
    <xf numFmtId="16" fontId="5" fillId="0" borderId="19" xfId="0" quotePrefix="1" applyNumberFormat="1" applyFont="1" applyBorder="1"/>
    <xf numFmtId="0" fontId="2" fillId="0" borderId="27" xfId="0" applyFont="1" applyBorder="1" applyAlignment="1">
      <alignment horizontal="center"/>
    </xf>
    <xf numFmtId="0" fontId="2" fillId="0" borderId="32" xfId="0" applyFont="1" applyBorder="1" applyAlignment="1">
      <alignment horizontal="center"/>
    </xf>
    <xf numFmtId="165" fontId="5" fillId="0" borderId="33" xfId="0" applyNumberFormat="1" applyFont="1" applyBorder="1" applyAlignment="1">
      <alignment horizontal="right"/>
    </xf>
    <xf numFmtId="1" fontId="2" fillId="0" borderId="34" xfId="0" quotePrefix="1" applyNumberFormat="1" applyFont="1" applyBorder="1" applyAlignment="1">
      <alignment horizontal="center"/>
    </xf>
    <xf numFmtId="1" fontId="2" fillId="0" borderId="34" xfId="0" applyNumberFormat="1" applyFont="1" applyBorder="1" applyAlignment="1">
      <alignment horizontal="center"/>
    </xf>
    <xf numFmtId="0" fontId="2" fillId="0" borderId="34" xfId="0" applyFont="1" applyBorder="1" applyAlignment="1">
      <alignment horizontal="center"/>
    </xf>
    <xf numFmtId="164" fontId="1" fillId="0" borderId="31" xfId="0" applyNumberFormat="1" applyFont="1" applyBorder="1" applyAlignment="1">
      <alignment horizontal="center"/>
    </xf>
    <xf numFmtId="165" fontId="5" fillId="0" borderId="23" xfId="0" applyNumberFormat="1" applyFont="1" applyBorder="1" applyAlignment="1">
      <alignment horizontal="right"/>
    </xf>
    <xf numFmtId="164" fontId="1" fillId="0" borderId="16" xfId="0" applyNumberFormat="1" applyFont="1" applyBorder="1" applyAlignment="1">
      <alignment horizontal="center"/>
    </xf>
    <xf numFmtId="165" fontId="2" fillId="0" borderId="29" xfId="0" quotePrefix="1" applyNumberFormat="1" applyFont="1" applyBorder="1" applyAlignment="1">
      <alignment horizontal="center" vertical="center"/>
    </xf>
    <xf numFmtId="14" fontId="2" fillId="0" borderId="0" xfId="0" quotePrefix="1" applyNumberFormat="1" applyFont="1" applyAlignment="1">
      <alignment horizontal="right"/>
    </xf>
    <xf numFmtId="14" fontId="2" fillId="0" borderId="25" xfId="0" applyNumberFormat="1" applyFont="1" applyBorder="1" applyAlignment="1">
      <alignment horizontal="right"/>
    </xf>
    <xf numFmtId="0" fontId="2" fillId="0" borderId="23" xfId="0" quotePrefix="1" applyFont="1" applyBorder="1" applyAlignment="1">
      <alignment horizontal="center"/>
    </xf>
    <xf numFmtId="16" fontId="2" fillId="0" borderId="30" xfId="0" quotePrefix="1" applyNumberFormat="1" applyFont="1" applyBorder="1" applyAlignment="1">
      <alignment horizontal="right"/>
    </xf>
    <xf numFmtId="165" fontId="5" fillId="0" borderId="11" xfId="0" quotePrefix="1" applyNumberFormat="1" applyFont="1" applyBorder="1" applyAlignment="1">
      <alignment horizontal="center" vertical="center"/>
    </xf>
    <xf numFmtId="165" fontId="5" fillId="0" borderId="19" xfId="0" quotePrefix="1" applyNumberFormat="1" applyFont="1" applyBorder="1" applyAlignment="1">
      <alignment horizontal="center" vertical="center"/>
    </xf>
    <xf numFmtId="164" fontId="1" fillId="0" borderId="15" xfId="0" applyNumberFormat="1" applyFont="1" applyBorder="1" applyAlignment="1">
      <alignment horizontal="center" vertical="center"/>
    </xf>
    <xf numFmtId="164" fontId="1" fillId="0" borderId="26" xfId="0" applyNumberFormat="1" applyFont="1" applyBorder="1" applyAlignment="1">
      <alignment horizontal="center" vertical="center"/>
    </xf>
    <xf numFmtId="164" fontId="1" fillId="0" borderId="26" xfId="0" applyNumberFormat="1" applyFont="1" applyBorder="1" applyAlignment="1">
      <alignment horizontal="right"/>
    </xf>
    <xf numFmtId="2" fontId="1" fillId="0" borderId="26" xfId="0" applyNumberFormat="1" applyFont="1" applyBorder="1" applyAlignment="1">
      <alignment horizontal="right"/>
    </xf>
    <xf numFmtId="2" fontId="1" fillId="0" borderId="15" xfId="0" applyNumberFormat="1" applyFont="1" applyBorder="1" applyAlignment="1">
      <alignment horizontal="right"/>
    </xf>
    <xf numFmtId="1" fontId="1" fillId="0" borderId="27" xfId="0" quotePrefix="1" applyNumberFormat="1" applyFont="1" applyBorder="1" applyAlignment="1">
      <alignment horizontal="center"/>
    </xf>
    <xf numFmtId="1" fontId="1" fillId="0" borderId="26" xfId="0" applyNumberFormat="1" applyFont="1" applyBorder="1" applyAlignment="1">
      <alignment horizontal="center"/>
    </xf>
    <xf numFmtId="0" fontId="1" fillId="0" borderId="2" xfId="0" applyFont="1" applyBorder="1" applyAlignment="1">
      <alignment horizontal="center"/>
    </xf>
    <xf numFmtId="1" fontId="1" fillId="0" borderId="27" xfId="0" applyNumberFormat="1" applyFont="1" applyBorder="1" applyAlignment="1">
      <alignment horizontal="center"/>
    </xf>
    <xf numFmtId="1" fontId="1" fillId="0" borderId="15" xfId="0" applyNumberFormat="1" applyFont="1" applyBorder="1" applyAlignment="1">
      <alignment horizontal="center"/>
    </xf>
    <xf numFmtId="1" fontId="1" fillId="0" borderId="2" xfId="0" quotePrefix="1" applyNumberFormat="1" applyFont="1" applyBorder="1" applyAlignment="1">
      <alignment horizontal="center"/>
    </xf>
    <xf numFmtId="1" fontId="1" fillId="0" borderId="23" xfId="0" quotePrefix="1" applyNumberFormat="1"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1" fontId="1" fillId="0" borderId="9" xfId="0" applyNumberFormat="1" applyFont="1" applyBorder="1" applyAlignment="1">
      <alignment horizontal="center"/>
    </xf>
    <xf numFmtId="1" fontId="1" fillId="0" borderId="3" xfId="0" quotePrefix="1" applyNumberFormat="1" applyFont="1" applyBorder="1" applyAlignment="1">
      <alignment horizontal="center"/>
    </xf>
    <xf numFmtId="1" fontId="1" fillId="0" borderId="3" xfId="0" applyNumberFormat="1" applyFont="1" applyBorder="1" applyAlignment="1">
      <alignment horizontal="center"/>
    </xf>
    <xf numFmtId="1" fontId="1" fillId="0" borderId="2" xfId="0" applyNumberFormat="1" applyFont="1" applyBorder="1" applyAlignment="1">
      <alignment horizontal="center"/>
    </xf>
    <xf numFmtId="0" fontId="5" fillId="0" borderId="19" xfId="0" quotePrefix="1" applyFont="1" applyBorder="1" applyAlignment="1">
      <alignment horizontal="center" vertical="center"/>
    </xf>
    <xf numFmtId="0" fontId="24" fillId="2" borderId="18" xfId="0" quotePrefix="1" applyFont="1" applyFill="1" applyBorder="1" applyAlignment="1">
      <alignment horizontal="center" vertical="center" wrapText="1"/>
    </xf>
    <xf numFmtId="14" fontId="2" fillId="0" borderId="0" xfId="0" applyNumberFormat="1" applyFont="1" applyAlignment="1">
      <alignment horizontal="right"/>
    </xf>
    <xf numFmtId="0" fontId="1" fillId="0" borderId="25" xfId="0" applyFont="1" applyBorder="1" applyAlignment="1">
      <alignment horizontal="center"/>
    </xf>
    <xf numFmtId="0" fontId="2" fillId="0" borderId="2" xfId="0" quotePrefix="1" applyFont="1" applyBorder="1" applyAlignment="1">
      <alignment horizontal="center"/>
    </xf>
    <xf numFmtId="165" fontId="5" fillId="0" borderId="2" xfId="0" applyNumberFormat="1" applyFont="1" applyBorder="1" applyAlignment="1">
      <alignment horizontal="center"/>
    </xf>
    <xf numFmtId="165" fontId="5" fillId="0" borderId="23" xfId="0" applyNumberFormat="1" applyFont="1" applyBorder="1" applyAlignment="1">
      <alignment horizontal="center"/>
    </xf>
    <xf numFmtId="0" fontId="20" fillId="0" borderId="4" xfId="0" applyFont="1" applyBorder="1"/>
    <xf numFmtId="165" fontId="5" fillId="0" borderId="19" xfId="0" applyNumberFormat="1" applyFont="1" applyBorder="1" applyAlignment="1">
      <alignment horizontal="center"/>
    </xf>
    <xf numFmtId="0" fontId="20" fillId="0" borderId="14" xfId="0" applyFont="1" applyBorder="1" applyAlignment="1">
      <alignment horizontal="center"/>
    </xf>
    <xf numFmtId="0" fontId="20" fillId="0" borderId="15" xfId="0" applyFont="1" applyBorder="1"/>
    <xf numFmtId="0" fontId="20" fillId="0" borderId="16" xfId="0" applyFont="1" applyBorder="1"/>
    <xf numFmtId="0" fontId="3" fillId="0" borderId="0" xfId="0" applyFont="1" applyAlignment="1">
      <alignment horizontal="center"/>
    </xf>
    <xf numFmtId="0" fontId="40" fillId="0" borderId="0" xfId="0" applyFont="1" applyAlignment="1">
      <alignment horizontal="left"/>
    </xf>
    <xf numFmtId="0" fontId="34" fillId="0" borderId="0" xfId="0" applyFont="1" applyAlignment="1">
      <alignment horizontal="left"/>
    </xf>
    <xf numFmtId="0" fontId="29" fillId="0" borderId="0" xfId="0" applyFont="1" applyAlignment="1">
      <alignment horizontal="left"/>
    </xf>
  </cellXfs>
  <cellStyles count="3">
    <cellStyle name="Euro" xfId="1" xr:uid="{00000000-0005-0000-0000-000000000000}"/>
    <cellStyle name="Link" xfId="2"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6" Type="http://schemas.openxmlformats.org/officeDocument/2006/relationships/hyperlink" Target="http://www.diedurchtrainierer.at/page/wertungsliste/item/88" TargetMode="External"/><Relationship Id="rId21" Type="http://schemas.openxmlformats.org/officeDocument/2006/relationships/hyperlink" Target="http://www.diedurchtrainierer.at/page/wertungsliste/item/7" TargetMode="External"/><Relationship Id="rId42" Type="http://schemas.openxmlformats.org/officeDocument/2006/relationships/hyperlink" Target="http://www.diedurchtrainierer.at/page/wertungsliste/item/60" TargetMode="External"/><Relationship Id="rId47" Type="http://schemas.openxmlformats.org/officeDocument/2006/relationships/hyperlink" Target="http://www.diedurchtrainierer.at/page/wertungsliste/item/40" TargetMode="External"/><Relationship Id="rId63" Type="http://schemas.openxmlformats.org/officeDocument/2006/relationships/hyperlink" Target="http://www.diedurchtrainierer.at/page/wertungsliste/item/51" TargetMode="External"/><Relationship Id="rId68" Type="http://schemas.openxmlformats.org/officeDocument/2006/relationships/hyperlink" Target="http://www.diedurchtrainierer.at/page/wertungsliste/item/67" TargetMode="External"/><Relationship Id="rId84" Type="http://schemas.openxmlformats.org/officeDocument/2006/relationships/hyperlink" Target="http://www.diedurchtrainierer.at/page/wertungsliste/item/74" TargetMode="External"/><Relationship Id="rId89" Type="http://schemas.openxmlformats.org/officeDocument/2006/relationships/hyperlink" Target="http://www.diedurchtrainierer.at/page/wertungsliste/item/100" TargetMode="External"/><Relationship Id="rId16" Type="http://schemas.openxmlformats.org/officeDocument/2006/relationships/hyperlink" Target="http://www.diedurchtrainierer.at/page/wertungsliste/item/8" TargetMode="External"/><Relationship Id="rId11" Type="http://schemas.openxmlformats.org/officeDocument/2006/relationships/hyperlink" Target="http://www.diedurchtrainierer.at/page/wertungsliste/item/49" TargetMode="External"/><Relationship Id="rId32" Type="http://schemas.openxmlformats.org/officeDocument/2006/relationships/hyperlink" Target="http://www.diedurchtrainierer.at/page/wertungsliste/item/33" TargetMode="External"/><Relationship Id="rId37" Type="http://schemas.openxmlformats.org/officeDocument/2006/relationships/hyperlink" Target="http://www.diedurchtrainierer.at/page/wertungsliste/item/58" TargetMode="External"/><Relationship Id="rId53" Type="http://schemas.openxmlformats.org/officeDocument/2006/relationships/hyperlink" Target="http://www.diedurchtrainierer.at/page/wertungsliste/item/14" TargetMode="External"/><Relationship Id="rId58" Type="http://schemas.openxmlformats.org/officeDocument/2006/relationships/hyperlink" Target="http://www.diedurchtrainierer.at/page/wertungsliste/item/20" TargetMode="External"/><Relationship Id="rId74" Type="http://schemas.openxmlformats.org/officeDocument/2006/relationships/hyperlink" Target="http://www.diedurchtrainierer.at/page/wertungsliste/item/96" TargetMode="External"/><Relationship Id="rId79" Type="http://schemas.openxmlformats.org/officeDocument/2006/relationships/hyperlink" Target="http://www.diedurchtrainierer.at/page/wertungsliste/item/99" TargetMode="External"/><Relationship Id="rId5" Type="http://schemas.openxmlformats.org/officeDocument/2006/relationships/hyperlink" Target="http://www.diedurchtrainierer.at/page/wertungsliste/item/21" TargetMode="External"/><Relationship Id="rId90" Type="http://schemas.openxmlformats.org/officeDocument/2006/relationships/printerSettings" Target="../printerSettings/printerSettings18.bin"/><Relationship Id="rId14" Type="http://schemas.openxmlformats.org/officeDocument/2006/relationships/hyperlink" Target="http://www.diedurchtrainierer.at/page/wertungsliste/item/13" TargetMode="External"/><Relationship Id="rId22" Type="http://schemas.openxmlformats.org/officeDocument/2006/relationships/hyperlink" Target="http://www.diedurchtrainierer.at/page/wertungsliste/item/31" TargetMode="External"/><Relationship Id="rId27" Type="http://schemas.openxmlformats.org/officeDocument/2006/relationships/hyperlink" Target="http://www.diedurchtrainierer.at/page/wertungsliste/item/47" TargetMode="External"/><Relationship Id="rId30" Type="http://schemas.openxmlformats.org/officeDocument/2006/relationships/hyperlink" Target="http://www.diedurchtrainierer.at/page/wertungsliste/item/5" TargetMode="External"/><Relationship Id="rId35" Type="http://schemas.openxmlformats.org/officeDocument/2006/relationships/hyperlink" Target="http://www.diedurchtrainierer.at/page/wertungsliste/item/23" TargetMode="External"/><Relationship Id="rId43" Type="http://schemas.openxmlformats.org/officeDocument/2006/relationships/hyperlink" Target="http://www.diedurchtrainierer.at/page/wertungsliste/item/75" TargetMode="External"/><Relationship Id="rId48" Type="http://schemas.openxmlformats.org/officeDocument/2006/relationships/hyperlink" Target="http://www.diedurchtrainierer.at/page/wertungsliste/item/52" TargetMode="External"/><Relationship Id="rId56" Type="http://schemas.openxmlformats.org/officeDocument/2006/relationships/hyperlink" Target="http://www.diedurchtrainierer.at/page/wertungsliste/item/68" TargetMode="External"/><Relationship Id="rId64" Type="http://schemas.openxmlformats.org/officeDocument/2006/relationships/hyperlink" Target="http://www.diedurchtrainierer.at/page/wertungsliste/item/81" TargetMode="External"/><Relationship Id="rId69" Type="http://schemas.openxmlformats.org/officeDocument/2006/relationships/hyperlink" Target="http://www.diedurchtrainierer.at/page/wertungsliste/item/77" TargetMode="External"/><Relationship Id="rId77" Type="http://schemas.openxmlformats.org/officeDocument/2006/relationships/hyperlink" Target="http://www.diedurchtrainierer.at/page/wertungsliste/item/82" TargetMode="External"/><Relationship Id="rId8" Type="http://schemas.openxmlformats.org/officeDocument/2006/relationships/hyperlink" Target="http://www.diedurchtrainierer.at/page/wertungsliste/item/25" TargetMode="External"/><Relationship Id="rId51" Type="http://schemas.openxmlformats.org/officeDocument/2006/relationships/hyperlink" Target="http://www.diedurchtrainierer.at/page/wertungsliste/item/36" TargetMode="External"/><Relationship Id="rId72" Type="http://schemas.openxmlformats.org/officeDocument/2006/relationships/hyperlink" Target="http://www.diedurchtrainierer.at/page/wertungsliste/item/76" TargetMode="External"/><Relationship Id="rId80" Type="http://schemas.openxmlformats.org/officeDocument/2006/relationships/hyperlink" Target="http://www.diedurchtrainierer.at/page/wertungsliste/item/83" TargetMode="External"/><Relationship Id="rId85" Type="http://schemas.openxmlformats.org/officeDocument/2006/relationships/hyperlink" Target="http://www.diedurchtrainierer.at/page/wertungsliste/item/94" TargetMode="External"/><Relationship Id="rId3" Type="http://schemas.openxmlformats.org/officeDocument/2006/relationships/hyperlink" Target="http://www.diedurchtrainierer.at/page/wertungsliste/item/29" TargetMode="External"/><Relationship Id="rId12" Type="http://schemas.openxmlformats.org/officeDocument/2006/relationships/hyperlink" Target="http://www.diedurchtrainierer.at/page/wertungsliste/item/27" TargetMode="External"/><Relationship Id="rId17" Type="http://schemas.openxmlformats.org/officeDocument/2006/relationships/hyperlink" Target="http://www.diedurchtrainierer.at/page/wertungsliste/item/12" TargetMode="External"/><Relationship Id="rId25" Type="http://schemas.openxmlformats.org/officeDocument/2006/relationships/hyperlink" Target="http://www.diedurchtrainierer.at/page/wertungsliste/item/45" TargetMode="External"/><Relationship Id="rId33" Type="http://schemas.openxmlformats.org/officeDocument/2006/relationships/hyperlink" Target="http://www.diedurchtrainierer.at/page/wertungsliste/item/10" TargetMode="External"/><Relationship Id="rId38" Type="http://schemas.openxmlformats.org/officeDocument/2006/relationships/hyperlink" Target="http://www.diedurchtrainierer.at/page/wertungsliste/item/61" TargetMode="External"/><Relationship Id="rId46" Type="http://schemas.openxmlformats.org/officeDocument/2006/relationships/hyperlink" Target="http://www.diedurchtrainierer.at/page/wertungsliste/item/72" TargetMode="External"/><Relationship Id="rId59" Type="http://schemas.openxmlformats.org/officeDocument/2006/relationships/hyperlink" Target="http://www.diedurchtrainierer.at/page/wertungsliste/item/63" TargetMode="External"/><Relationship Id="rId67" Type="http://schemas.openxmlformats.org/officeDocument/2006/relationships/hyperlink" Target="http://www.diedurchtrainierer.at/page/wertungsliste/item/55" TargetMode="External"/><Relationship Id="rId20" Type="http://schemas.openxmlformats.org/officeDocument/2006/relationships/hyperlink" Target="http://www.diedurchtrainierer.at/page/wertungsliste/item/6" TargetMode="External"/><Relationship Id="rId41" Type="http://schemas.openxmlformats.org/officeDocument/2006/relationships/hyperlink" Target="http://www.diedurchtrainierer.at/page/wertungsliste/item/22" TargetMode="External"/><Relationship Id="rId54" Type="http://schemas.openxmlformats.org/officeDocument/2006/relationships/hyperlink" Target="http://www.diedurchtrainierer.at/page/wertungsliste/item/41" TargetMode="External"/><Relationship Id="rId62" Type="http://schemas.openxmlformats.org/officeDocument/2006/relationships/hyperlink" Target="http://www.diedurchtrainierer.at/page/wertungsliste/item/62" TargetMode="External"/><Relationship Id="rId70" Type="http://schemas.openxmlformats.org/officeDocument/2006/relationships/hyperlink" Target="http://www.diedurchtrainierer.at/page/wertungsliste/item/73" TargetMode="External"/><Relationship Id="rId75" Type="http://schemas.openxmlformats.org/officeDocument/2006/relationships/hyperlink" Target="http://www.diedurchtrainierer.at/page/wertungsliste/item/97" TargetMode="External"/><Relationship Id="rId83" Type="http://schemas.openxmlformats.org/officeDocument/2006/relationships/hyperlink" Target="http://www.diedurchtrainierer.at/page/wertungsliste/item/93" TargetMode="External"/><Relationship Id="rId88" Type="http://schemas.openxmlformats.org/officeDocument/2006/relationships/hyperlink" Target="http://www.diedurchtrainierer.at/page/wertungsliste/item/98" TargetMode="External"/><Relationship Id="rId91" Type="http://schemas.openxmlformats.org/officeDocument/2006/relationships/vmlDrawing" Target="../drawings/vmlDrawing18.vml"/><Relationship Id="rId1" Type="http://schemas.openxmlformats.org/officeDocument/2006/relationships/hyperlink" Target="http://www.diedurchtrainierer.at/page/wertungsliste/item/28" TargetMode="External"/><Relationship Id="rId6" Type="http://schemas.openxmlformats.org/officeDocument/2006/relationships/hyperlink" Target="http://www.diedurchtrainierer.at/page/wertungsliste/item/15" TargetMode="External"/><Relationship Id="rId15" Type="http://schemas.openxmlformats.org/officeDocument/2006/relationships/hyperlink" Target="http://www.diedurchtrainierer.at/page/wertungsliste/item/59" TargetMode="External"/><Relationship Id="rId23" Type="http://schemas.openxmlformats.org/officeDocument/2006/relationships/hyperlink" Target="http://www.diedurchtrainierer.at/page/wertungsliste/item/80" TargetMode="External"/><Relationship Id="rId28" Type="http://schemas.openxmlformats.org/officeDocument/2006/relationships/hyperlink" Target="http://www.diedurchtrainierer.at/page/wertungsliste/item/78" TargetMode="External"/><Relationship Id="rId36" Type="http://schemas.openxmlformats.org/officeDocument/2006/relationships/hyperlink" Target="http://www.diedurchtrainierer.at/page/wertungsliste/item/46" TargetMode="External"/><Relationship Id="rId49" Type="http://schemas.openxmlformats.org/officeDocument/2006/relationships/hyperlink" Target="http://www.diedurchtrainierer.at/page/wertungsliste/item/91" TargetMode="External"/><Relationship Id="rId57" Type="http://schemas.openxmlformats.org/officeDocument/2006/relationships/hyperlink" Target="http://www.diedurchtrainierer.at/page/wertungsliste/item/66" TargetMode="External"/><Relationship Id="rId10" Type="http://schemas.openxmlformats.org/officeDocument/2006/relationships/hyperlink" Target="http://www.diedurchtrainierer.at/page/wertungsliste/item/18" TargetMode="External"/><Relationship Id="rId31" Type="http://schemas.openxmlformats.org/officeDocument/2006/relationships/hyperlink" Target="http://www.diedurchtrainierer.at/page/wertungsliste/item/56" TargetMode="External"/><Relationship Id="rId44" Type="http://schemas.openxmlformats.org/officeDocument/2006/relationships/hyperlink" Target="http://www.diedurchtrainierer.at/page/wertungsliste/item/42" TargetMode="External"/><Relationship Id="rId52" Type="http://schemas.openxmlformats.org/officeDocument/2006/relationships/hyperlink" Target="http://www.diedurchtrainierer.at/page/wertungsliste/item/38" TargetMode="External"/><Relationship Id="rId60" Type="http://schemas.openxmlformats.org/officeDocument/2006/relationships/hyperlink" Target="http://www.diedurchtrainierer.at/page/wertungsliste/item/84" TargetMode="External"/><Relationship Id="rId65" Type="http://schemas.openxmlformats.org/officeDocument/2006/relationships/hyperlink" Target="http://www.diedurchtrainierer.at/page/wertungsliste/item/54" TargetMode="External"/><Relationship Id="rId73" Type="http://schemas.openxmlformats.org/officeDocument/2006/relationships/hyperlink" Target="http://www.diedurchtrainierer.at/page/wertungsliste/item/50" TargetMode="External"/><Relationship Id="rId78" Type="http://schemas.openxmlformats.org/officeDocument/2006/relationships/hyperlink" Target="http://www.diedurchtrainierer.at/page/wertungsliste/item/92" TargetMode="External"/><Relationship Id="rId81" Type="http://schemas.openxmlformats.org/officeDocument/2006/relationships/hyperlink" Target="http://www.diedurchtrainierer.at/page/wertungsliste/item/85" TargetMode="External"/><Relationship Id="rId86" Type="http://schemas.openxmlformats.org/officeDocument/2006/relationships/hyperlink" Target="http://www.diedurchtrainierer.at/page/wertungsliste/item/95" TargetMode="External"/><Relationship Id="rId4" Type="http://schemas.openxmlformats.org/officeDocument/2006/relationships/hyperlink" Target="http://www.diedurchtrainierer.at/page/wertungsliste/item/24" TargetMode="External"/><Relationship Id="rId9" Type="http://schemas.openxmlformats.org/officeDocument/2006/relationships/hyperlink" Target="http://www.diedurchtrainierer.at/page/wertungsliste/item/26" TargetMode="External"/><Relationship Id="rId13" Type="http://schemas.openxmlformats.org/officeDocument/2006/relationships/hyperlink" Target="http://www.diedurchtrainierer.at/page/wertungsliste/item/43" TargetMode="External"/><Relationship Id="rId18" Type="http://schemas.openxmlformats.org/officeDocument/2006/relationships/hyperlink" Target="http://www.diedurchtrainierer.at/page/wertungsliste/item/35" TargetMode="External"/><Relationship Id="rId39" Type="http://schemas.openxmlformats.org/officeDocument/2006/relationships/hyperlink" Target="http://www.diedurchtrainierer.at/page/wertungsliste/item/79" TargetMode="External"/><Relationship Id="rId34" Type="http://schemas.openxmlformats.org/officeDocument/2006/relationships/hyperlink" Target="http://www.diedurchtrainierer.at/page/wertungsliste/item/87" TargetMode="External"/><Relationship Id="rId50" Type="http://schemas.openxmlformats.org/officeDocument/2006/relationships/hyperlink" Target="http://www.diedurchtrainierer.at/page/wertungsliste/item/37" TargetMode="External"/><Relationship Id="rId55" Type="http://schemas.openxmlformats.org/officeDocument/2006/relationships/hyperlink" Target="http://www.diedurchtrainierer.at/page/wertungsliste/item/53" TargetMode="External"/><Relationship Id="rId76" Type="http://schemas.openxmlformats.org/officeDocument/2006/relationships/hyperlink" Target="http://www.diedurchtrainierer.at/page/wertungsliste/item/101" TargetMode="External"/><Relationship Id="rId7" Type="http://schemas.openxmlformats.org/officeDocument/2006/relationships/hyperlink" Target="http://www.diedurchtrainierer.at/page/wertungsliste/item/34" TargetMode="External"/><Relationship Id="rId71" Type="http://schemas.openxmlformats.org/officeDocument/2006/relationships/hyperlink" Target="http://www.diedurchtrainierer.at/page/wertungsliste/item/86" TargetMode="External"/><Relationship Id="rId92" Type="http://schemas.openxmlformats.org/officeDocument/2006/relationships/comments" Target="../comments18.xml"/><Relationship Id="rId2" Type="http://schemas.openxmlformats.org/officeDocument/2006/relationships/hyperlink" Target="http://www.diedurchtrainierer.at/page/wertungsliste/item/4" TargetMode="External"/><Relationship Id="rId29" Type="http://schemas.openxmlformats.org/officeDocument/2006/relationships/hyperlink" Target="http://www.diedurchtrainierer.at/page/wertungsliste/item/30" TargetMode="External"/><Relationship Id="rId24" Type="http://schemas.openxmlformats.org/officeDocument/2006/relationships/hyperlink" Target="http://www.diedurchtrainierer.at/page/wertungsliste/item/17" TargetMode="External"/><Relationship Id="rId40" Type="http://schemas.openxmlformats.org/officeDocument/2006/relationships/hyperlink" Target="http://www.diedurchtrainierer.at/page/wertungsliste/item/39" TargetMode="External"/><Relationship Id="rId45" Type="http://schemas.openxmlformats.org/officeDocument/2006/relationships/hyperlink" Target="http://www.diedurchtrainierer.at/page/wertungsliste/item/48" TargetMode="External"/><Relationship Id="rId66" Type="http://schemas.openxmlformats.org/officeDocument/2006/relationships/hyperlink" Target="http://www.diedurchtrainierer.at/page/wertungsliste/item/19" TargetMode="External"/><Relationship Id="rId87" Type="http://schemas.openxmlformats.org/officeDocument/2006/relationships/hyperlink" Target="http://www.diedurchtrainierer.at/page/wertungsliste/item/44" TargetMode="External"/><Relationship Id="rId61" Type="http://schemas.openxmlformats.org/officeDocument/2006/relationships/hyperlink" Target="http://www.diedurchtrainierer.at/page/wertungsliste/item/9" TargetMode="External"/><Relationship Id="rId82" Type="http://schemas.openxmlformats.org/officeDocument/2006/relationships/hyperlink" Target="http://www.diedurchtrainierer.at/page/wertungsliste/item/89" TargetMode="External"/><Relationship Id="rId19" Type="http://schemas.openxmlformats.org/officeDocument/2006/relationships/hyperlink" Target="http://www.diedurchtrainierer.at/page/wertungsliste/item/32" TargetMode="Externa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614B-03E7-4F11-AB18-433C526E9199}">
  <sheetPr>
    <pageSetUpPr fitToPage="1"/>
  </sheetPr>
  <dimension ref="A1:BE267"/>
  <sheetViews>
    <sheetView tabSelected="1" zoomScale="115" zoomScaleNormal="115" workbookViewId="0">
      <pane xSplit="4" ySplit="8" topLeftCell="E9" activePane="bottomRight" state="frozen"/>
      <selection pane="topRight" activeCell="K1" sqref="K1"/>
      <selection pane="bottomLeft" activeCell="A7" sqref="A7"/>
      <selection pane="bottomRight" activeCell="B1" sqref="B1:D1"/>
    </sheetView>
  </sheetViews>
  <sheetFormatPr baseColWidth="10" defaultColWidth="11.42578125" defaultRowHeight="12.75" x14ac:dyDescent="0.2"/>
  <cols>
    <col min="1" max="1" width="6.85546875" customWidth="1"/>
    <col min="2" max="2" width="28.85546875" customWidth="1"/>
    <col min="3" max="3" width="8.5703125" customWidth="1"/>
    <col min="4" max="4" width="17.28515625" customWidth="1"/>
    <col min="5" max="5" width="5.7109375" customWidth="1"/>
    <col min="6"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8" width="5.28515625" customWidth="1"/>
    <col min="29" max="30" width="5.28515625" hidden="1" customWidth="1" collapsed="1"/>
    <col min="31" max="31" width="6.7109375" customWidth="1" collapsed="1"/>
    <col min="32" max="32" width="4.85546875" customWidth="1" collapsed="1"/>
    <col min="33" max="35" width="4.85546875" hidden="1" customWidth="1"/>
    <col min="36" max="36" width="4.85546875" hidden="1" customWidth="1" collapsed="1"/>
    <col min="37" max="39" width="4.85546875" hidden="1" customWidth="1"/>
    <col min="40" max="40" width="4.85546875" hidden="1" customWidth="1" collapsed="1"/>
    <col min="41" max="43" width="4.85546875" hidden="1" customWidth="1"/>
    <col min="44" max="44" width="7" customWidth="1" collapsed="1"/>
    <col min="45" max="45" width="6.85546875" bestFit="1" customWidth="1"/>
    <col min="46" max="71" width="4.85546875" customWidth="1"/>
  </cols>
  <sheetData>
    <row r="1" spans="1:57" ht="30" customHeight="1" x14ac:dyDescent="0.25">
      <c r="B1" s="366" t="s">
        <v>1</v>
      </c>
      <c r="C1" s="366"/>
      <c r="D1" s="366"/>
      <c r="F1" s="30"/>
      <c r="G1" s="11"/>
      <c r="H1" s="13"/>
      <c r="I1" s="13"/>
      <c r="J1" s="14"/>
      <c r="L1" s="2" t="s">
        <v>940</v>
      </c>
      <c r="M1" s="2"/>
      <c r="N1" s="2"/>
      <c r="O1" s="6" t="s">
        <v>3</v>
      </c>
      <c r="P1" s="6"/>
      <c r="Y1" s="6" t="s">
        <v>4</v>
      </c>
    </row>
    <row r="2" spans="1:57" ht="5.25" customHeight="1" thickBot="1" x14ac:dyDescent="0.25">
      <c r="B2" s="1"/>
    </row>
    <row r="3" spans="1:57" ht="10.5" customHeight="1" thickBot="1" x14ac:dyDescent="0.25">
      <c r="B3" s="1"/>
      <c r="D3" s="9"/>
      <c r="E3" s="363" t="s">
        <v>5</v>
      </c>
      <c r="F3" s="364">
        <v>1</v>
      </c>
      <c r="G3" s="364">
        <v>2</v>
      </c>
      <c r="H3" s="364">
        <v>3</v>
      </c>
      <c r="I3" s="364">
        <v>4</v>
      </c>
      <c r="J3" s="364"/>
      <c r="K3" s="364">
        <v>5</v>
      </c>
      <c r="L3" s="364">
        <v>6</v>
      </c>
      <c r="M3" s="364">
        <v>7</v>
      </c>
      <c r="N3" s="364">
        <v>8</v>
      </c>
      <c r="O3" s="364">
        <v>9</v>
      </c>
      <c r="P3" s="364">
        <v>10</v>
      </c>
      <c r="Q3" s="364">
        <v>11</v>
      </c>
      <c r="R3" s="364">
        <v>12</v>
      </c>
      <c r="S3" s="364">
        <v>13</v>
      </c>
      <c r="T3" s="364">
        <v>14</v>
      </c>
      <c r="U3" s="364">
        <v>15</v>
      </c>
      <c r="V3" s="364">
        <v>16</v>
      </c>
      <c r="W3" s="364">
        <v>17</v>
      </c>
      <c r="X3" s="364">
        <v>18</v>
      </c>
      <c r="Y3" s="364">
        <v>19</v>
      </c>
      <c r="Z3" s="364">
        <v>20</v>
      </c>
      <c r="AA3" s="364">
        <v>21</v>
      </c>
      <c r="AB3" s="365">
        <v>22</v>
      </c>
      <c r="AC3" s="361"/>
      <c r="AD3" s="184"/>
      <c r="AE3" s="54"/>
    </row>
    <row r="4" spans="1:57" ht="15" customHeight="1" thickBot="1" x14ac:dyDescent="0.3">
      <c r="B4" s="190" t="s">
        <v>6</v>
      </c>
      <c r="C4" s="329" t="s">
        <v>939</v>
      </c>
      <c r="D4" s="192">
        <v>45991</v>
      </c>
      <c r="E4" s="362" t="s">
        <v>8</v>
      </c>
      <c r="F4" s="188">
        <v>20</v>
      </c>
      <c r="G4" s="188">
        <v>19</v>
      </c>
      <c r="H4" s="189">
        <v>17</v>
      </c>
      <c r="I4" s="189">
        <v>21</v>
      </c>
      <c r="J4" s="188"/>
      <c r="K4" s="189">
        <v>18</v>
      </c>
      <c r="L4" s="188"/>
      <c r="M4" s="188"/>
      <c r="N4" s="188"/>
      <c r="O4" s="188"/>
      <c r="P4" s="188"/>
      <c r="Q4" s="188"/>
      <c r="R4" s="320"/>
      <c r="S4" s="320"/>
      <c r="T4" s="320"/>
      <c r="U4" s="320"/>
      <c r="V4" s="320"/>
      <c r="W4" s="320"/>
      <c r="X4" s="320"/>
      <c r="Y4" s="320"/>
      <c r="Z4" s="320"/>
      <c r="AA4" s="320"/>
      <c r="AB4" s="320"/>
      <c r="AC4" s="179"/>
      <c r="AD4" s="195"/>
      <c r="AE4" s="130">
        <f>F4+F5+F6+G4+G5+G6+H4+H5+H6+I4+I5+I6+K4+K5+K6+L4+L5+L6+M4+M5+M6+N4+N5+N6+O4+O5+O6+P4+P5+P6+Q4+Q5+Q6+R4+R5+R6+S4+S5+S6+T4+T5+T6+U4+U5+U6+V4+V5+V6+W4+W5+W6+X4+X5+X6+Y4+Y5+Y6+Z4+Z5+Z6+AA4+AA5+AA6+AB4+AB5+AB6+F7</f>
        <v>309</v>
      </c>
      <c r="AF4" s="1">
        <v>5</v>
      </c>
      <c r="AG4" s="38"/>
      <c r="AH4" s="39"/>
      <c r="AI4" s="23"/>
      <c r="AJ4" s="1"/>
      <c r="AK4" s="38"/>
      <c r="AL4" s="39"/>
      <c r="AM4" s="39"/>
      <c r="AN4" s="1"/>
      <c r="AO4" s="38"/>
      <c r="AP4" s="40"/>
      <c r="AQ4" s="45"/>
      <c r="AR4" s="46">
        <f>AE4/AF4</f>
        <v>61.8</v>
      </c>
      <c r="AS4" s="33"/>
    </row>
    <row r="5" spans="1:57" ht="15" customHeight="1" x14ac:dyDescent="0.25">
      <c r="B5" s="3"/>
      <c r="C5" s="185"/>
      <c r="D5" s="330"/>
      <c r="E5" s="359" t="s">
        <v>9</v>
      </c>
      <c r="F5" s="55">
        <v>28</v>
      </c>
      <c r="G5" s="55">
        <v>23</v>
      </c>
      <c r="H5" s="56">
        <v>20</v>
      </c>
      <c r="I5" s="56">
        <v>19</v>
      </c>
      <c r="J5" s="55"/>
      <c r="K5" s="56">
        <v>16</v>
      </c>
      <c r="L5" s="55"/>
      <c r="M5" s="55"/>
      <c r="N5" s="55"/>
      <c r="O5" s="55"/>
      <c r="P5" s="55"/>
      <c r="Q5" s="55"/>
      <c r="R5" s="132"/>
      <c r="S5" s="132"/>
      <c r="T5" s="132"/>
      <c r="U5" s="132"/>
      <c r="V5" s="132"/>
      <c r="W5" s="132"/>
      <c r="X5" s="132"/>
      <c r="Y5" s="132"/>
      <c r="Z5" s="132"/>
      <c r="AA5" s="132"/>
      <c r="AB5" s="132"/>
      <c r="AC5" s="320"/>
      <c r="AD5" s="321"/>
      <c r="AE5" s="130"/>
      <c r="AF5" s="1"/>
      <c r="AG5" s="167"/>
      <c r="AH5" s="168"/>
      <c r="AI5" s="169"/>
      <c r="AJ5" s="1"/>
      <c r="AK5" s="167"/>
      <c r="AL5" s="168"/>
      <c r="AM5" s="168"/>
      <c r="AN5" s="1"/>
      <c r="AO5" s="170"/>
      <c r="AP5" s="171"/>
      <c r="AQ5" s="171"/>
      <c r="AR5" s="33"/>
      <c r="AS5" s="33"/>
    </row>
    <row r="6" spans="1:57" ht="16.5" thickBot="1" x14ac:dyDescent="0.3">
      <c r="B6" s="3"/>
      <c r="C6" s="185"/>
      <c r="D6" s="356"/>
      <c r="E6" s="359" t="s">
        <v>10</v>
      </c>
      <c r="F6" s="55">
        <v>21</v>
      </c>
      <c r="G6" s="55">
        <v>19</v>
      </c>
      <c r="H6" s="55">
        <v>24</v>
      </c>
      <c r="I6" s="55">
        <v>15</v>
      </c>
      <c r="J6" s="55"/>
      <c r="K6" s="55">
        <v>19</v>
      </c>
      <c r="L6" s="55"/>
      <c r="M6" s="55"/>
      <c r="N6" s="55"/>
      <c r="O6" s="55"/>
      <c r="P6" s="55"/>
      <c r="Q6" s="55"/>
      <c r="R6" s="55"/>
      <c r="S6" s="358"/>
      <c r="T6" s="132"/>
      <c r="U6" s="132"/>
      <c r="V6" s="132"/>
      <c r="W6" s="132"/>
      <c r="X6" s="56"/>
      <c r="Y6" s="56"/>
      <c r="Z6" s="56"/>
      <c r="AA6" s="56"/>
      <c r="AB6" s="132"/>
      <c r="AC6" s="357"/>
      <c r="AD6" s="208"/>
      <c r="AE6" s="130"/>
      <c r="AF6" s="1"/>
      <c r="AG6" s="167"/>
      <c r="AH6" s="168"/>
      <c r="AI6" s="169"/>
      <c r="AJ6" s="1"/>
      <c r="AK6" s="167"/>
      <c r="AL6" s="168"/>
      <c r="AM6" s="168"/>
      <c r="AN6" s="1"/>
      <c r="AO6" s="170"/>
      <c r="AP6" s="171"/>
      <c r="AQ6" s="171"/>
      <c r="AR6" s="33"/>
      <c r="AS6" s="33"/>
    </row>
    <row r="7" spans="1:57" ht="16.5" hidden="1" thickBot="1" x14ac:dyDescent="0.3">
      <c r="B7" s="3"/>
      <c r="C7" s="185"/>
      <c r="D7" s="356"/>
      <c r="E7" s="360" t="s">
        <v>941</v>
      </c>
      <c r="F7" s="163">
        <v>10</v>
      </c>
      <c r="G7" s="163"/>
      <c r="H7" s="163"/>
      <c r="I7" s="163"/>
      <c r="J7" s="163"/>
      <c r="K7" s="163"/>
      <c r="L7" s="163"/>
      <c r="M7" s="163"/>
      <c r="N7" s="163"/>
      <c r="O7" s="163"/>
      <c r="P7" s="163"/>
      <c r="Q7" s="163"/>
      <c r="R7" s="163"/>
      <c r="S7" s="332"/>
      <c r="T7" s="166"/>
      <c r="U7" s="166"/>
      <c r="V7" s="166"/>
      <c r="W7" s="166"/>
      <c r="X7" s="164"/>
      <c r="Y7" s="164"/>
      <c r="Z7" s="164"/>
      <c r="AA7" s="164"/>
      <c r="AB7" s="166"/>
      <c r="AC7" s="357"/>
      <c r="AD7" s="208"/>
      <c r="AE7" s="130"/>
      <c r="AF7" s="1"/>
      <c r="AG7" s="167"/>
      <c r="AH7" s="168"/>
      <c r="AI7" s="169"/>
      <c r="AJ7" s="1"/>
      <c r="AK7" s="167"/>
      <c r="AL7" s="168"/>
      <c r="AM7" s="168"/>
      <c r="AN7" s="1"/>
      <c r="AO7" s="170"/>
      <c r="AP7" s="171"/>
      <c r="AQ7" s="171"/>
      <c r="AR7" s="33"/>
      <c r="AS7" s="33"/>
    </row>
    <row r="8" spans="1:57" ht="15.75" customHeight="1" thickBot="1" x14ac:dyDescent="0.25">
      <c r="A8" s="300" t="s">
        <v>11</v>
      </c>
      <c r="B8" s="65" t="s">
        <v>12</v>
      </c>
      <c r="C8" s="179" t="s">
        <v>13</v>
      </c>
      <c r="D8" s="195" t="s">
        <v>14</v>
      </c>
      <c r="E8" s="178" t="s">
        <v>15</v>
      </c>
      <c r="F8" s="336"/>
      <c r="G8" s="210"/>
      <c r="H8" s="210"/>
      <c r="I8" s="243"/>
      <c r="J8" s="243" t="s">
        <v>16</v>
      </c>
      <c r="K8" s="213"/>
      <c r="L8" s="213"/>
      <c r="M8" s="213"/>
      <c r="N8" s="213"/>
      <c r="O8" s="213"/>
      <c r="P8" s="213"/>
      <c r="Q8" s="210"/>
      <c r="R8" s="213"/>
      <c r="S8" s="210"/>
      <c r="T8" s="210"/>
      <c r="U8" s="213"/>
      <c r="V8" s="213"/>
      <c r="W8" s="210"/>
      <c r="X8" s="213"/>
      <c r="Y8" s="213"/>
      <c r="Z8" s="213"/>
      <c r="AA8" s="213"/>
      <c r="AB8" s="328"/>
      <c r="AC8" s="326"/>
      <c r="AD8" s="211"/>
      <c r="AG8">
        <v>13.7</v>
      </c>
      <c r="AH8">
        <v>76</v>
      </c>
      <c r="AI8" t="s">
        <v>17</v>
      </c>
      <c r="AK8">
        <v>17</v>
      </c>
      <c r="AL8">
        <v>87</v>
      </c>
      <c r="AO8" s="24">
        <v>13</v>
      </c>
      <c r="AP8" s="25">
        <v>71.11</v>
      </c>
      <c r="AQ8" s="25"/>
      <c r="AR8" s="33"/>
      <c r="AS8" s="33"/>
    </row>
    <row r="9" spans="1:57" ht="15.75" customHeight="1" x14ac:dyDescent="0.2">
      <c r="A9" s="247">
        <v>1</v>
      </c>
      <c r="B9" s="258" t="s">
        <v>41</v>
      </c>
      <c r="C9" s="242">
        <v>7</v>
      </c>
      <c r="D9" s="249" t="s">
        <v>32</v>
      </c>
      <c r="E9" s="261" t="s">
        <v>613</v>
      </c>
      <c r="F9" s="261" t="s">
        <v>942</v>
      </c>
      <c r="G9" s="261" t="s">
        <v>615</v>
      </c>
      <c r="H9" s="261" t="s">
        <v>616</v>
      </c>
      <c r="I9" s="261" t="s">
        <v>617</v>
      </c>
      <c r="J9" s="261" t="s">
        <v>618</v>
      </c>
      <c r="K9" s="261" t="s">
        <v>949</v>
      </c>
      <c r="L9" s="334"/>
      <c r="M9" s="261"/>
      <c r="N9" s="261"/>
      <c r="O9" s="261"/>
      <c r="P9" s="335"/>
      <c r="Q9" s="261"/>
      <c r="R9" s="261"/>
      <c r="S9" s="261"/>
      <c r="T9" s="261"/>
      <c r="U9" s="261"/>
      <c r="V9" s="261"/>
      <c r="W9" s="304"/>
      <c r="X9" s="261"/>
      <c r="Y9" s="261"/>
      <c r="Z9" s="261"/>
      <c r="AA9" s="261"/>
      <c r="AB9" s="270"/>
      <c r="AC9" s="147"/>
      <c r="AD9" s="138"/>
      <c r="AE9" s="150">
        <f>COUNTA(F9:I9,K9:AB9)</f>
        <v>5</v>
      </c>
      <c r="AF9">
        <f t="shared" ref="AF9:AF72" si="0">COUNTA(E9:AD9)</f>
        <v>7</v>
      </c>
      <c r="AJ9" s="31"/>
      <c r="AK9" s="6"/>
      <c r="AL9" s="6"/>
      <c r="AM9" s="6"/>
      <c r="AN9" s="31"/>
      <c r="AO9" s="31"/>
      <c r="AP9" s="31"/>
      <c r="AQ9" s="31"/>
      <c r="AR9" s="6" t="s">
        <v>34</v>
      </c>
      <c r="AS9" s="6"/>
      <c r="AT9" s="6"/>
      <c r="AU9" s="6"/>
      <c r="AV9" s="6"/>
      <c r="AW9" s="6"/>
      <c r="AX9" s="6"/>
      <c r="AY9" s="6"/>
      <c r="AZ9" s="6"/>
      <c r="BA9" s="6"/>
      <c r="BB9" s="6"/>
      <c r="BC9" s="6"/>
      <c r="BD9" s="6"/>
      <c r="BE9" s="6"/>
    </row>
    <row r="10" spans="1:57" ht="15.75" customHeight="1" x14ac:dyDescent="0.2">
      <c r="A10" s="247">
        <v>2</v>
      </c>
      <c r="B10" s="252" t="s">
        <v>46</v>
      </c>
      <c r="C10" s="242">
        <v>7</v>
      </c>
      <c r="D10" s="249" t="s">
        <v>19</v>
      </c>
      <c r="E10" s="261" t="s">
        <v>613</v>
      </c>
      <c r="F10" s="261" t="s">
        <v>942</v>
      </c>
      <c r="G10" s="261" t="s">
        <v>615</v>
      </c>
      <c r="H10" s="261" t="s">
        <v>616</v>
      </c>
      <c r="I10" s="261" t="s">
        <v>617</v>
      </c>
      <c r="J10" s="261" t="s">
        <v>618</v>
      </c>
      <c r="K10" s="261" t="s">
        <v>949</v>
      </c>
      <c r="L10" s="334"/>
      <c r="M10" s="261"/>
      <c r="N10" s="261"/>
      <c r="O10" s="261"/>
      <c r="P10" s="335"/>
      <c r="Q10" s="261"/>
      <c r="R10" s="261"/>
      <c r="S10" s="261"/>
      <c r="T10" s="261"/>
      <c r="U10" s="261"/>
      <c r="V10" s="261"/>
      <c r="W10" s="304"/>
      <c r="X10" s="261"/>
      <c r="Y10" s="261"/>
      <c r="Z10" s="261"/>
      <c r="AA10" s="261"/>
      <c r="AB10" s="270"/>
      <c r="AC10" s="138"/>
      <c r="AD10" s="270"/>
      <c r="AE10" s="150">
        <f t="shared" ref="AE10:AE73" si="1">COUNTA(F10:I10,K10:AB10)</f>
        <v>5</v>
      </c>
      <c r="AF10">
        <f t="shared" si="0"/>
        <v>7</v>
      </c>
      <c r="AJ10" s="31"/>
      <c r="AK10" s="6"/>
      <c r="AL10" s="6"/>
      <c r="AM10" s="6"/>
      <c r="AN10" s="31"/>
      <c r="AO10" s="31"/>
      <c r="AP10" s="31"/>
      <c r="AQ10" s="31"/>
      <c r="AR10" s="6" t="s">
        <v>34</v>
      </c>
      <c r="AS10" s="6"/>
      <c r="AT10" s="6"/>
      <c r="AU10" s="6"/>
      <c r="AV10" s="6"/>
      <c r="AW10" s="6"/>
      <c r="AX10" s="6"/>
      <c r="AY10" s="6"/>
      <c r="AZ10" s="6"/>
      <c r="BA10" s="6"/>
      <c r="BB10" s="6"/>
      <c r="BC10" s="6"/>
      <c r="BD10" s="6"/>
      <c r="BE10" s="6"/>
    </row>
    <row r="11" spans="1:57" ht="15.75" customHeight="1" x14ac:dyDescent="0.2">
      <c r="A11" s="246"/>
      <c r="B11" s="252" t="s">
        <v>48</v>
      </c>
      <c r="C11" s="242">
        <v>7</v>
      </c>
      <c r="D11" s="249" t="s">
        <v>19</v>
      </c>
      <c r="E11" s="261" t="s">
        <v>613</v>
      </c>
      <c r="F11" s="261" t="s">
        <v>942</v>
      </c>
      <c r="G11" s="261" t="s">
        <v>615</v>
      </c>
      <c r="H11" s="261" t="s">
        <v>616</v>
      </c>
      <c r="I11" s="261" t="s">
        <v>617</v>
      </c>
      <c r="J11" s="261" t="s">
        <v>618</v>
      </c>
      <c r="K11" s="261" t="s">
        <v>949</v>
      </c>
      <c r="L11" s="334"/>
      <c r="M11" s="261"/>
      <c r="N11" s="261"/>
      <c r="O11" s="261"/>
      <c r="P11" s="335"/>
      <c r="Q11" s="261"/>
      <c r="R11" s="261"/>
      <c r="S11" s="261"/>
      <c r="T11" s="261"/>
      <c r="U11" s="261"/>
      <c r="V11" s="261"/>
      <c r="W11" s="304"/>
      <c r="X11" s="261"/>
      <c r="Y11" s="261"/>
      <c r="Z11" s="261"/>
      <c r="AA11" s="261"/>
      <c r="AB11" s="270"/>
      <c r="AC11" s="147"/>
      <c r="AD11" s="270"/>
      <c r="AE11" s="150">
        <f t="shared" si="1"/>
        <v>5</v>
      </c>
      <c r="AF11">
        <f t="shared" si="0"/>
        <v>7</v>
      </c>
      <c r="AJ11" s="31"/>
      <c r="AN11" s="31"/>
      <c r="AO11" s="31"/>
      <c r="AP11" s="31"/>
      <c r="AQ11" s="31"/>
      <c r="AR11" s="6" t="s">
        <v>34</v>
      </c>
      <c r="AS11" s="6"/>
      <c r="AT11" s="6"/>
      <c r="AU11" s="6"/>
      <c r="AV11" s="6"/>
      <c r="AW11" s="6"/>
      <c r="AX11" s="6"/>
      <c r="AY11" s="6"/>
      <c r="AZ11" s="6"/>
      <c r="BA11" s="6"/>
      <c r="BB11" s="6"/>
      <c r="BC11" s="6"/>
      <c r="BD11" s="6"/>
      <c r="BE11" s="6"/>
    </row>
    <row r="12" spans="1:57" ht="15.75" customHeight="1" x14ac:dyDescent="0.2">
      <c r="A12" s="253"/>
      <c r="B12" s="252" t="s">
        <v>54</v>
      </c>
      <c r="C12" s="242">
        <v>7</v>
      </c>
      <c r="D12" s="249" t="s">
        <v>19</v>
      </c>
      <c r="E12" s="261" t="s">
        <v>613</v>
      </c>
      <c r="F12" s="261" t="s">
        <v>942</v>
      </c>
      <c r="G12" s="261" t="s">
        <v>615</v>
      </c>
      <c r="H12" s="261" t="s">
        <v>616</v>
      </c>
      <c r="I12" s="261" t="s">
        <v>617</v>
      </c>
      <c r="J12" s="261" t="s">
        <v>618</v>
      </c>
      <c r="K12" s="261" t="s">
        <v>949</v>
      </c>
      <c r="L12" s="261"/>
      <c r="M12" s="261"/>
      <c r="N12" s="261"/>
      <c r="O12" s="261"/>
      <c r="P12" s="335"/>
      <c r="Q12" s="261"/>
      <c r="R12" s="261"/>
      <c r="S12" s="261"/>
      <c r="T12" s="261"/>
      <c r="U12" s="261"/>
      <c r="V12" s="261"/>
      <c r="W12" s="304"/>
      <c r="X12" s="261"/>
      <c r="Y12" s="261"/>
      <c r="Z12" s="261"/>
      <c r="AA12" s="261"/>
      <c r="AB12" s="270"/>
      <c r="AC12" s="270"/>
      <c r="AD12" s="270"/>
      <c r="AE12" s="150">
        <f t="shared" si="1"/>
        <v>5</v>
      </c>
      <c r="AF12">
        <f t="shared" si="0"/>
        <v>7</v>
      </c>
      <c r="AJ12" s="31"/>
      <c r="AK12" s="6"/>
      <c r="AL12" s="6"/>
      <c r="AM12" s="6"/>
      <c r="AN12" s="31"/>
      <c r="AO12" s="31"/>
      <c r="AP12" s="31"/>
      <c r="AQ12" s="31"/>
      <c r="AR12" s="6" t="s">
        <v>34</v>
      </c>
      <c r="AS12" s="6"/>
      <c r="AT12" s="6"/>
      <c r="AU12" s="6"/>
      <c r="AV12" s="6"/>
      <c r="AW12" s="6"/>
      <c r="AX12" s="6"/>
      <c r="AY12" s="6"/>
      <c r="AZ12" s="6"/>
      <c r="BA12" s="6"/>
      <c r="BB12" s="6"/>
      <c r="BC12" s="6"/>
      <c r="BD12" s="6"/>
      <c r="BE12" s="6"/>
    </row>
    <row r="13" spans="1:57" ht="15.75" customHeight="1" x14ac:dyDescent="0.2">
      <c r="A13" s="246"/>
      <c r="B13" s="252" t="s">
        <v>51</v>
      </c>
      <c r="C13" s="242">
        <v>7</v>
      </c>
      <c r="D13" s="249" t="s">
        <v>19</v>
      </c>
      <c r="E13" s="261" t="s">
        <v>613</v>
      </c>
      <c r="F13" s="261" t="s">
        <v>942</v>
      </c>
      <c r="G13" s="261" t="s">
        <v>615</v>
      </c>
      <c r="H13" s="261" t="s">
        <v>616</v>
      </c>
      <c r="I13" s="261" t="s">
        <v>617</v>
      </c>
      <c r="J13" s="261" t="s">
        <v>618</v>
      </c>
      <c r="K13" s="261" t="s">
        <v>949</v>
      </c>
      <c r="L13" s="334"/>
      <c r="M13" s="261"/>
      <c r="N13" s="261"/>
      <c r="O13" s="261"/>
      <c r="P13" s="335"/>
      <c r="Q13" s="261"/>
      <c r="R13" s="261"/>
      <c r="S13" s="261"/>
      <c r="T13" s="261"/>
      <c r="U13" s="261"/>
      <c r="V13" s="261"/>
      <c r="W13" s="304"/>
      <c r="X13" s="261"/>
      <c r="Y13" s="261"/>
      <c r="Z13" s="261"/>
      <c r="AA13" s="261"/>
      <c r="AB13" s="270"/>
      <c r="AC13" s="147"/>
      <c r="AD13" s="138"/>
      <c r="AE13" s="150">
        <f t="shared" si="1"/>
        <v>5</v>
      </c>
      <c r="AF13">
        <f t="shared" si="0"/>
        <v>7</v>
      </c>
      <c r="AJ13" s="31"/>
      <c r="AK13" s="6"/>
      <c r="AL13" s="6"/>
      <c r="AM13" s="6"/>
      <c r="AN13" s="31"/>
      <c r="AO13" s="31"/>
      <c r="AP13" s="31"/>
      <c r="AQ13" s="31"/>
      <c r="AR13" s="6"/>
    </row>
    <row r="14" spans="1:57" ht="15.75" customHeight="1" x14ac:dyDescent="0.2">
      <c r="A14" s="247"/>
      <c r="B14" s="252" t="s">
        <v>35</v>
      </c>
      <c r="C14" s="242">
        <v>7</v>
      </c>
      <c r="D14" s="251" t="s">
        <v>19</v>
      </c>
      <c r="E14" s="261" t="s">
        <v>613</v>
      </c>
      <c r="F14" s="261" t="s">
        <v>942</v>
      </c>
      <c r="G14" s="261" t="s">
        <v>615</v>
      </c>
      <c r="H14" s="261" t="s">
        <v>616</v>
      </c>
      <c r="I14" s="261" t="s">
        <v>617</v>
      </c>
      <c r="J14" s="261" t="s">
        <v>618</v>
      </c>
      <c r="K14" s="261" t="s">
        <v>949</v>
      </c>
      <c r="L14" s="334"/>
      <c r="M14" s="261"/>
      <c r="N14" s="261"/>
      <c r="O14" s="261"/>
      <c r="P14" s="335"/>
      <c r="Q14" s="261"/>
      <c r="R14" s="261"/>
      <c r="S14" s="261"/>
      <c r="T14" s="261"/>
      <c r="U14" s="261"/>
      <c r="V14" s="261"/>
      <c r="W14" s="304"/>
      <c r="X14" s="261"/>
      <c r="Y14" s="261"/>
      <c r="Z14" s="261"/>
      <c r="AA14" s="261"/>
      <c r="AB14" s="270"/>
      <c r="AC14" s="270"/>
      <c r="AD14" s="270"/>
      <c r="AE14" s="150">
        <f t="shared" si="1"/>
        <v>5</v>
      </c>
      <c r="AF14">
        <f t="shared" si="0"/>
        <v>7</v>
      </c>
      <c r="AJ14" s="31"/>
    </row>
    <row r="15" spans="1:57" ht="15.75" customHeight="1" x14ac:dyDescent="0.2">
      <c r="A15" s="246"/>
      <c r="B15" s="252" t="s">
        <v>37</v>
      </c>
      <c r="C15" s="242">
        <v>7</v>
      </c>
      <c r="D15" s="249" t="s">
        <v>19</v>
      </c>
      <c r="E15" s="261" t="s">
        <v>613</v>
      </c>
      <c r="F15" s="261" t="s">
        <v>942</v>
      </c>
      <c r="G15" s="261" t="s">
        <v>615</v>
      </c>
      <c r="H15" s="261" t="s">
        <v>616</v>
      </c>
      <c r="I15" s="261" t="s">
        <v>617</v>
      </c>
      <c r="J15" s="261" t="s">
        <v>618</v>
      </c>
      <c r="K15" s="261" t="s">
        <v>949</v>
      </c>
      <c r="L15" s="334"/>
      <c r="M15" s="261"/>
      <c r="N15" s="261"/>
      <c r="O15" s="261"/>
      <c r="P15" s="335"/>
      <c r="Q15" s="261"/>
      <c r="R15" s="261"/>
      <c r="S15" s="261"/>
      <c r="T15" s="261"/>
      <c r="U15" s="261"/>
      <c r="V15" s="261"/>
      <c r="W15" s="304"/>
      <c r="X15" s="261"/>
      <c r="Y15" s="261"/>
      <c r="Z15" s="261"/>
      <c r="AA15" s="261"/>
      <c r="AB15" s="270"/>
      <c r="AC15" s="270"/>
      <c r="AD15" s="270"/>
      <c r="AE15" s="150">
        <f t="shared" si="1"/>
        <v>5</v>
      </c>
      <c r="AF15">
        <f t="shared" si="0"/>
        <v>7</v>
      </c>
      <c r="AJ15" s="31"/>
      <c r="AN15" s="31"/>
      <c r="AO15" s="31"/>
      <c r="AP15" s="31"/>
      <c r="AQ15" s="31"/>
      <c r="AR15" s="6"/>
    </row>
    <row r="16" spans="1:57" ht="15.75" customHeight="1" x14ac:dyDescent="0.2">
      <c r="A16" s="253">
        <v>8</v>
      </c>
      <c r="B16" s="252" t="s">
        <v>47</v>
      </c>
      <c r="C16" s="242">
        <v>7</v>
      </c>
      <c r="D16" s="249"/>
      <c r="E16" s="261" t="s">
        <v>613</v>
      </c>
      <c r="F16" s="261" t="s">
        <v>942</v>
      </c>
      <c r="G16" s="261" t="s">
        <v>615</v>
      </c>
      <c r="H16" s="261" t="s">
        <v>616</v>
      </c>
      <c r="I16" s="261" t="s">
        <v>617</v>
      </c>
      <c r="J16" s="261" t="s">
        <v>618</v>
      </c>
      <c r="K16" s="261" t="s">
        <v>949</v>
      </c>
      <c r="L16" s="334"/>
      <c r="M16" s="261"/>
      <c r="N16" s="261"/>
      <c r="O16" s="261"/>
      <c r="P16" s="335"/>
      <c r="Q16" s="261"/>
      <c r="R16" s="261"/>
      <c r="S16" s="261"/>
      <c r="T16" s="261"/>
      <c r="U16" s="261"/>
      <c r="V16" s="261"/>
      <c r="W16" s="304"/>
      <c r="X16" s="261"/>
      <c r="Y16" s="261"/>
      <c r="Z16" s="261"/>
      <c r="AA16" s="261"/>
      <c r="AB16" s="270"/>
      <c r="AC16" s="270"/>
      <c r="AD16" s="270"/>
      <c r="AE16" s="150">
        <f t="shared" si="1"/>
        <v>5</v>
      </c>
      <c r="AF16">
        <f t="shared" si="0"/>
        <v>7</v>
      </c>
      <c r="AJ16" s="31"/>
    </row>
    <row r="17" spans="1:45" ht="15.75" customHeight="1" x14ac:dyDescent="0.2">
      <c r="A17" s="246"/>
      <c r="B17" s="252" t="s">
        <v>49</v>
      </c>
      <c r="C17" s="242">
        <v>7</v>
      </c>
      <c r="D17" s="249"/>
      <c r="E17" s="261" t="s">
        <v>613</v>
      </c>
      <c r="F17" s="261" t="s">
        <v>942</v>
      </c>
      <c r="G17" s="261" t="s">
        <v>615</v>
      </c>
      <c r="H17" s="261" t="s">
        <v>616</v>
      </c>
      <c r="I17" s="261" t="s">
        <v>617</v>
      </c>
      <c r="J17" s="261" t="s">
        <v>618</v>
      </c>
      <c r="K17" s="261" t="s">
        <v>949</v>
      </c>
      <c r="L17" s="261"/>
      <c r="M17" s="261"/>
      <c r="N17" s="261"/>
      <c r="O17" s="261"/>
      <c r="P17" s="335"/>
      <c r="Q17" s="261"/>
      <c r="R17" s="261"/>
      <c r="S17" s="261"/>
      <c r="T17" s="261"/>
      <c r="U17" s="261"/>
      <c r="V17" s="261"/>
      <c r="W17" s="304"/>
      <c r="X17" s="261"/>
      <c r="Y17" s="261"/>
      <c r="Z17" s="261"/>
      <c r="AA17" s="261"/>
      <c r="AB17" s="270"/>
      <c r="AC17" s="270"/>
      <c r="AD17" s="270"/>
      <c r="AE17" s="150">
        <f t="shared" si="1"/>
        <v>5</v>
      </c>
      <c r="AF17">
        <f t="shared" si="0"/>
        <v>7</v>
      </c>
      <c r="AJ17" s="31"/>
      <c r="AR17" s="34"/>
    </row>
    <row r="18" spans="1:45" ht="15.75" hidden="1" customHeight="1" x14ac:dyDescent="0.2">
      <c r="A18" s="253"/>
      <c r="B18" s="252" t="s">
        <v>45</v>
      </c>
      <c r="C18" s="242"/>
      <c r="D18" s="249"/>
      <c r="E18" s="261"/>
      <c r="F18" s="261"/>
      <c r="G18" s="261"/>
      <c r="H18" s="68"/>
      <c r="I18" s="68"/>
      <c r="J18" s="261"/>
      <c r="K18" s="263"/>
      <c r="L18" s="263"/>
      <c r="M18" s="141"/>
      <c r="N18" s="261"/>
      <c r="O18" s="142"/>
      <c r="P18" s="335"/>
      <c r="Q18" s="142"/>
      <c r="R18" s="264"/>
      <c r="S18" s="263"/>
      <c r="T18" s="142"/>
      <c r="U18" s="176"/>
      <c r="V18" s="141"/>
      <c r="W18" s="176"/>
      <c r="X18" s="263"/>
      <c r="Y18" s="255"/>
      <c r="Z18" s="70"/>
      <c r="AA18" s="70"/>
      <c r="AB18" s="270"/>
      <c r="AC18" s="147"/>
      <c r="AD18" s="138"/>
      <c r="AE18" s="150">
        <f t="shared" si="1"/>
        <v>0</v>
      </c>
      <c r="AF18">
        <f t="shared" si="0"/>
        <v>0</v>
      </c>
      <c r="AJ18" s="31"/>
    </row>
    <row r="19" spans="1:45" ht="15.75" customHeight="1" x14ac:dyDescent="0.2">
      <c r="A19" s="247"/>
      <c r="B19" s="252" t="s">
        <v>53</v>
      </c>
      <c r="C19" s="242">
        <v>7</v>
      </c>
      <c r="D19" s="249"/>
      <c r="E19" s="261" t="s">
        <v>613</v>
      </c>
      <c r="F19" s="261" t="s">
        <v>942</v>
      </c>
      <c r="G19" s="261" t="s">
        <v>615</v>
      </c>
      <c r="H19" s="261" t="s">
        <v>616</v>
      </c>
      <c r="I19" s="261" t="s">
        <v>617</v>
      </c>
      <c r="J19" s="261"/>
      <c r="K19" s="261" t="s">
        <v>949</v>
      </c>
      <c r="L19" s="334"/>
      <c r="M19" s="261"/>
      <c r="N19" s="261"/>
      <c r="O19" s="263"/>
      <c r="P19" s="335"/>
      <c r="Q19" s="261"/>
      <c r="R19" s="261"/>
      <c r="S19" s="261"/>
      <c r="T19" s="261"/>
      <c r="U19" s="261"/>
      <c r="V19" s="261"/>
      <c r="W19" s="304"/>
      <c r="X19" s="261"/>
      <c r="Y19" s="261"/>
      <c r="Z19" s="261"/>
      <c r="AA19" s="261"/>
      <c r="AB19" s="270"/>
      <c r="AC19" s="147"/>
      <c r="AD19" s="138"/>
      <c r="AE19" s="150">
        <f t="shared" si="1"/>
        <v>5</v>
      </c>
      <c r="AF19">
        <f t="shared" si="0"/>
        <v>6</v>
      </c>
      <c r="AJ19" s="31"/>
      <c r="AN19" s="31"/>
      <c r="AO19" s="31"/>
      <c r="AP19" s="31"/>
      <c r="AQ19" s="31"/>
    </row>
    <row r="20" spans="1:45" ht="15.75" customHeight="1" x14ac:dyDescent="0.2">
      <c r="A20" s="253"/>
      <c r="B20" s="252" t="s">
        <v>39</v>
      </c>
      <c r="C20" s="242">
        <v>7</v>
      </c>
      <c r="D20" s="249"/>
      <c r="E20" s="261" t="s">
        <v>613</v>
      </c>
      <c r="F20" s="261" t="s">
        <v>942</v>
      </c>
      <c r="G20" s="261" t="s">
        <v>945</v>
      </c>
      <c r="H20" s="261" t="s">
        <v>616</v>
      </c>
      <c r="I20" s="261" t="s">
        <v>617</v>
      </c>
      <c r="J20" s="261" t="s">
        <v>618</v>
      </c>
      <c r="K20" s="261" t="s">
        <v>949</v>
      </c>
      <c r="L20" s="263"/>
      <c r="M20" s="261"/>
      <c r="N20" s="261"/>
      <c r="O20" s="261"/>
      <c r="P20" s="335"/>
      <c r="Q20" s="261"/>
      <c r="R20" s="263"/>
      <c r="S20" s="261"/>
      <c r="T20" s="261"/>
      <c r="U20" s="261"/>
      <c r="V20" s="261"/>
      <c r="W20" s="304"/>
      <c r="X20" s="261"/>
      <c r="Y20" s="261"/>
      <c r="Z20" s="261"/>
      <c r="AA20" s="261"/>
      <c r="AB20" s="270"/>
      <c r="AC20" s="270"/>
      <c r="AD20" s="138"/>
      <c r="AE20" s="150">
        <f t="shared" si="1"/>
        <v>5</v>
      </c>
      <c r="AF20">
        <f t="shared" si="0"/>
        <v>7</v>
      </c>
      <c r="AJ20" s="31"/>
      <c r="AN20" s="31"/>
      <c r="AO20" s="31"/>
      <c r="AP20" s="31"/>
      <c r="AQ20" s="31"/>
    </row>
    <row r="21" spans="1:45" ht="15.75" customHeight="1" x14ac:dyDescent="0.2">
      <c r="A21" s="246"/>
      <c r="B21" s="252" t="s">
        <v>199</v>
      </c>
      <c r="C21" s="242">
        <v>7</v>
      </c>
      <c r="D21" s="251"/>
      <c r="E21" s="261" t="s">
        <v>613</v>
      </c>
      <c r="F21" s="261" t="s">
        <v>942</v>
      </c>
      <c r="G21" s="261" t="s">
        <v>615</v>
      </c>
      <c r="H21" s="261" t="s">
        <v>616</v>
      </c>
      <c r="I21" s="261" t="s">
        <v>617</v>
      </c>
      <c r="J21" s="261" t="s">
        <v>618</v>
      </c>
      <c r="K21" s="261" t="s">
        <v>949</v>
      </c>
      <c r="L21" s="334"/>
      <c r="M21" s="261"/>
      <c r="N21" s="261"/>
      <c r="O21" s="261"/>
      <c r="P21" s="335"/>
      <c r="Q21" s="261"/>
      <c r="R21" s="261"/>
      <c r="S21" s="261"/>
      <c r="T21" s="261"/>
      <c r="U21" s="261"/>
      <c r="V21" s="261"/>
      <c r="W21" s="304"/>
      <c r="X21" s="261"/>
      <c r="Y21" s="261"/>
      <c r="Z21" s="261"/>
      <c r="AA21" s="261"/>
      <c r="AB21" s="270"/>
      <c r="AC21" s="147"/>
      <c r="AD21" s="270"/>
      <c r="AE21" s="150">
        <f t="shared" si="1"/>
        <v>5</v>
      </c>
      <c r="AF21">
        <f t="shared" si="0"/>
        <v>7</v>
      </c>
      <c r="AJ21" s="31"/>
    </row>
    <row r="22" spans="1:45" ht="15.75" customHeight="1" x14ac:dyDescent="0.2">
      <c r="A22" s="246"/>
      <c r="B22" s="252" t="s">
        <v>63</v>
      </c>
      <c r="C22" s="242">
        <v>7</v>
      </c>
      <c r="D22" s="249"/>
      <c r="E22" s="261" t="s">
        <v>613</v>
      </c>
      <c r="F22" s="261" t="s">
        <v>942</v>
      </c>
      <c r="G22" s="261" t="s">
        <v>615</v>
      </c>
      <c r="H22" s="261" t="s">
        <v>616</v>
      </c>
      <c r="I22" s="261" t="s">
        <v>617</v>
      </c>
      <c r="J22" s="261" t="s">
        <v>618</v>
      </c>
      <c r="K22" s="261" t="s">
        <v>949</v>
      </c>
      <c r="L22" s="334"/>
      <c r="M22" s="261"/>
      <c r="N22" s="261"/>
      <c r="O22" s="261"/>
      <c r="P22" s="335"/>
      <c r="Q22" s="261"/>
      <c r="R22" s="261"/>
      <c r="S22" s="261"/>
      <c r="T22" s="261"/>
      <c r="U22" s="261"/>
      <c r="V22" s="261"/>
      <c r="W22" s="304"/>
      <c r="X22" s="261"/>
      <c r="Y22" s="261"/>
      <c r="Z22" s="261"/>
      <c r="AA22" s="261"/>
      <c r="AB22" s="270"/>
      <c r="AC22" s="147"/>
      <c r="AD22" s="270"/>
      <c r="AE22" s="150">
        <f t="shared" si="1"/>
        <v>5</v>
      </c>
      <c r="AF22">
        <f t="shared" si="0"/>
        <v>7</v>
      </c>
      <c r="AJ22" s="31"/>
    </row>
    <row r="23" spans="1:45" ht="15.75" customHeight="1" x14ac:dyDescent="0.2">
      <c r="A23" s="253"/>
      <c r="B23" s="252" t="s">
        <v>72</v>
      </c>
      <c r="C23" s="242">
        <v>7</v>
      </c>
      <c r="D23" s="249"/>
      <c r="E23" s="261" t="s">
        <v>613</v>
      </c>
      <c r="F23" s="261" t="s">
        <v>942</v>
      </c>
      <c r="G23" s="261" t="s">
        <v>615</v>
      </c>
      <c r="H23" s="261" t="s">
        <v>616</v>
      </c>
      <c r="I23" s="261" t="s">
        <v>617</v>
      </c>
      <c r="J23" s="261" t="s">
        <v>618</v>
      </c>
      <c r="K23" s="261" t="s">
        <v>949</v>
      </c>
      <c r="L23" s="334"/>
      <c r="M23" s="261"/>
      <c r="N23" s="261"/>
      <c r="O23" s="261"/>
      <c r="P23" s="335"/>
      <c r="Q23" s="261"/>
      <c r="R23" s="261"/>
      <c r="S23" s="261"/>
      <c r="T23" s="261"/>
      <c r="U23" s="261"/>
      <c r="V23" s="261"/>
      <c r="W23" s="304"/>
      <c r="X23" s="261"/>
      <c r="Y23" s="261"/>
      <c r="Z23" s="261"/>
      <c r="AA23" s="261"/>
      <c r="AB23" s="221"/>
      <c r="AC23" s="270"/>
      <c r="AD23" s="270"/>
      <c r="AE23" s="150">
        <f t="shared" si="1"/>
        <v>5</v>
      </c>
      <c r="AF23">
        <f t="shared" si="0"/>
        <v>7</v>
      </c>
      <c r="AJ23" s="31"/>
      <c r="AN23" s="31"/>
      <c r="AO23" s="31"/>
      <c r="AP23" s="31"/>
      <c r="AQ23" s="31"/>
      <c r="AR23" s="34"/>
      <c r="AS23" s="34"/>
    </row>
    <row r="24" spans="1:45" ht="15.75" customHeight="1" x14ac:dyDescent="0.2">
      <c r="A24" s="128">
        <v>15</v>
      </c>
      <c r="B24" s="252" t="s">
        <v>59</v>
      </c>
      <c r="C24" s="242">
        <v>6</v>
      </c>
      <c r="D24" s="249" t="s">
        <v>32</v>
      </c>
      <c r="E24" s="261"/>
      <c r="F24" s="261" t="s">
        <v>942</v>
      </c>
      <c r="G24" s="261" t="s">
        <v>615</v>
      </c>
      <c r="H24" s="261" t="s">
        <v>616</v>
      </c>
      <c r="I24" s="261" t="s">
        <v>617</v>
      </c>
      <c r="J24" s="261" t="s">
        <v>618</v>
      </c>
      <c r="K24" s="263"/>
      <c r="L24" s="334"/>
      <c r="M24" s="261"/>
      <c r="N24" s="261"/>
      <c r="O24" s="261"/>
      <c r="P24" s="335"/>
      <c r="Q24" s="261"/>
      <c r="R24" s="261"/>
      <c r="S24" s="261"/>
      <c r="T24" s="261"/>
      <c r="U24" s="261"/>
      <c r="V24" s="261"/>
      <c r="W24" s="261"/>
      <c r="X24" s="261"/>
      <c r="Y24" s="261"/>
      <c r="Z24" s="261"/>
      <c r="AA24" s="261"/>
      <c r="AB24" s="270"/>
      <c r="AC24" s="147"/>
      <c r="AD24" s="138"/>
      <c r="AE24" s="150">
        <f t="shared" si="1"/>
        <v>4</v>
      </c>
      <c r="AF24">
        <f t="shared" si="0"/>
        <v>5</v>
      </c>
      <c r="AJ24" s="31"/>
      <c r="AN24" s="31"/>
      <c r="AO24" s="31"/>
      <c r="AP24" s="31"/>
      <c r="AQ24" s="31"/>
    </row>
    <row r="25" spans="1:45" ht="15.75" customHeight="1" x14ac:dyDescent="0.2">
      <c r="A25" s="246">
        <v>16</v>
      </c>
      <c r="B25" s="252" t="s">
        <v>92</v>
      </c>
      <c r="C25" s="242">
        <v>6</v>
      </c>
      <c r="D25" s="249" t="s">
        <v>19</v>
      </c>
      <c r="E25" s="261" t="s">
        <v>613</v>
      </c>
      <c r="F25" s="261" t="s">
        <v>942</v>
      </c>
      <c r="G25" s="261" t="s">
        <v>615</v>
      </c>
      <c r="H25" s="261" t="s">
        <v>616</v>
      </c>
      <c r="I25" s="261" t="s">
        <v>617</v>
      </c>
      <c r="J25" s="68"/>
      <c r="K25" s="261" t="s">
        <v>949</v>
      </c>
      <c r="L25" s="334"/>
      <c r="M25" s="261"/>
      <c r="N25" s="261"/>
      <c r="O25" s="261"/>
      <c r="P25" s="335"/>
      <c r="Q25" s="261"/>
      <c r="R25" s="261"/>
      <c r="S25" s="261"/>
      <c r="T25" s="261"/>
      <c r="U25" s="261"/>
      <c r="V25" s="261"/>
      <c r="W25" s="304"/>
      <c r="X25" s="261"/>
      <c r="Y25" s="261"/>
      <c r="Z25" s="261"/>
      <c r="AA25" s="261"/>
      <c r="AB25" s="270"/>
      <c r="AC25" s="147"/>
      <c r="AD25" s="138"/>
      <c r="AE25" s="150">
        <f t="shared" si="1"/>
        <v>5</v>
      </c>
      <c r="AF25">
        <f t="shared" si="0"/>
        <v>6</v>
      </c>
      <c r="AJ25" s="31"/>
      <c r="AN25" s="31"/>
      <c r="AO25" s="31"/>
      <c r="AP25" s="31"/>
      <c r="AQ25" s="31"/>
    </row>
    <row r="26" spans="1:45" ht="15.75" customHeight="1" x14ac:dyDescent="0.2">
      <c r="A26" s="246"/>
      <c r="B26" s="252" t="s">
        <v>79</v>
      </c>
      <c r="C26" s="242">
        <v>6</v>
      </c>
      <c r="D26" s="251" t="s">
        <v>19</v>
      </c>
      <c r="E26" s="261"/>
      <c r="F26" s="261" t="s">
        <v>942</v>
      </c>
      <c r="G26" s="261" t="s">
        <v>615</v>
      </c>
      <c r="H26" s="261" t="s">
        <v>616</v>
      </c>
      <c r="I26" s="261" t="s">
        <v>617</v>
      </c>
      <c r="J26" s="261" t="s">
        <v>618</v>
      </c>
      <c r="K26" s="261" t="s">
        <v>949</v>
      </c>
      <c r="L26" s="261"/>
      <c r="M26" s="261"/>
      <c r="N26" s="261"/>
      <c r="O26" s="261"/>
      <c r="P26" s="335"/>
      <c r="Q26" s="261"/>
      <c r="R26" s="261"/>
      <c r="S26" s="261"/>
      <c r="T26" s="261"/>
      <c r="U26" s="261"/>
      <c r="V26" s="261"/>
      <c r="W26" s="304"/>
      <c r="X26" s="261"/>
      <c r="Y26" s="261"/>
      <c r="Z26" s="261"/>
      <c r="AA26" s="261"/>
      <c r="AB26" s="270"/>
      <c r="AC26" s="138"/>
      <c r="AD26" s="270"/>
      <c r="AE26" s="150">
        <f t="shared" si="1"/>
        <v>5</v>
      </c>
      <c r="AF26">
        <f t="shared" si="0"/>
        <v>6</v>
      </c>
      <c r="AJ26" s="31"/>
      <c r="AN26" s="31"/>
      <c r="AO26" s="31"/>
      <c r="AP26" s="31"/>
      <c r="AQ26" s="31"/>
    </row>
    <row r="27" spans="1:45" ht="15.75" customHeight="1" x14ac:dyDescent="0.2">
      <c r="A27" s="246"/>
      <c r="B27" s="252" t="s">
        <v>65</v>
      </c>
      <c r="C27" s="242">
        <v>6</v>
      </c>
      <c r="D27" s="249" t="s">
        <v>19</v>
      </c>
      <c r="E27" s="261" t="s">
        <v>613</v>
      </c>
      <c r="F27" s="261"/>
      <c r="G27" s="261" t="s">
        <v>615</v>
      </c>
      <c r="H27" s="261" t="s">
        <v>616</v>
      </c>
      <c r="I27" s="261" t="s">
        <v>617</v>
      </c>
      <c r="J27" s="261" t="s">
        <v>618</v>
      </c>
      <c r="K27" s="261" t="s">
        <v>949</v>
      </c>
      <c r="L27" s="261"/>
      <c r="M27" s="261"/>
      <c r="N27" s="261"/>
      <c r="O27" s="261"/>
      <c r="P27" s="335"/>
      <c r="Q27" s="261"/>
      <c r="R27" s="261"/>
      <c r="S27" s="261"/>
      <c r="T27" s="261"/>
      <c r="U27" s="141"/>
      <c r="V27" s="261"/>
      <c r="W27" s="141"/>
      <c r="X27" s="263"/>
      <c r="Y27" s="261"/>
      <c r="Z27" s="261"/>
      <c r="AA27" s="133"/>
      <c r="AB27" s="270"/>
      <c r="AC27" s="270"/>
      <c r="AD27" s="138"/>
      <c r="AE27" s="150">
        <f t="shared" si="1"/>
        <v>4</v>
      </c>
      <c r="AF27">
        <f t="shared" si="0"/>
        <v>6</v>
      </c>
    </row>
    <row r="28" spans="1:45" ht="15.75" customHeight="1" x14ac:dyDescent="0.2">
      <c r="A28" s="246"/>
      <c r="B28" s="252" t="s">
        <v>55</v>
      </c>
      <c r="C28" s="242">
        <v>6</v>
      </c>
      <c r="D28" s="251" t="s">
        <v>19</v>
      </c>
      <c r="E28" s="261" t="s">
        <v>613</v>
      </c>
      <c r="F28" s="261" t="s">
        <v>942</v>
      </c>
      <c r="G28" s="261" t="s">
        <v>615</v>
      </c>
      <c r="H28" s="261" t="s">
        <v>616</v>
      </c>
      <c r="I28" s="261"/>
      <c r="J28" s="261" t="s">
        <v>618</v>
      </c>
      <c r="K28" s="261" t="s">
        <v>949</v>
      </c>
      <c r="L28" s="334"/>
      <c r="M28" s="261"/>
      <c r="N28" s="261"/>
      <c r="O28" s="261"/>
      <c r="P28" s="335"/>
      <c r="Q28" s="261"/>
      <c r="R28" s="261"/>
      <c r="S28" s="261"/>
      <c r="T28" s="261"/>
      <c r="U28" s="261"/>
      <c r="V28" s="261"/>
      <c r="W28" s="304"/>
      <c r="X28" s="261"/>
      <c r="Y28" s="261"/>
      <c r="Z28" s="261"/>
      <c r="AA28" s="261"/>
      <c r="AB28" s="270"/>
      <c r="AC28" s="147"/>
      <c r="AD28" s="138"/>
      <c r="AE28" s="150">
        <f t="shared" si="1"/>
        <v>4</v>
      </c>
      <c r="AF28">
        <f t="shared" si="0"/>
        <v>6</v>
      </c>
      <c r="AJ28" s="31"/>
    </row>
    <row r="29" spans="1:45" ht="15.75" customHeight="1" x14ac:dyDescent="0.2">
      <c r="A29" s="253"/>
      <c r="B29" s="252" t="s">
        <v>66</v>
      </c>
      <c r="C29" s="242">
        <v>6</v>
      </c>
      <c r="D29" s="249" t="s">
        <v>19</v>
      </c>
      <c r="E29" s="261" t="s">
        <v>613</v>
      </c>
      <c r="F29" s="261" t="s">
        <v>942</v>
      </c>
      <c r="G29" s="261" t="s">
        <v>615</v>
      </c>
      <c r="H29" s="261" t="s">
        <v>616</v>
      </c>
      <c r="I29" s="261" t="s">
        <v>617</v>
      </c>
      <c r="J29" s="261"/>
      <c r="K29" s="261" t="s">
        <v>949</v>
      </c>
      <c r="L29" s="261"/>
      <c r="M29" s="261"/>
      <c r="N29" s="261"/>
      <c r="O29" s="261"/>
      <c r="P29" s="335"/>
      <c r="Q29" s="261"/>
      <c r="R29" s="261"/>
      <c r="S29" s="261"/>
      <c r="T29" s="261"/>
      <c r="U29" s="261"/>
      <c r="V29" s="261"/>
      <c r="W29" s="141"/>
      <c r="X29" s="263"/>
      <c r="Y29" s="261"/>
      <c r="Z29" s="261"/>
      <c r="AA29" s="261"/>
      <c r="AB29" s="270"/>
      <c r="AC29" s="270"/>
      <c r="AD29" s="270"/>
      <c r="AE29" s="150">
        <f t="shared" si="1"/>
        <v>5</v>
      </c>
      <c r="AF29">
        <f t="shared" si="0"/>
        <v>6</v>
      </c>
      <c r="AJ29" s="31"/>
    </row>
    <row r="30" spans="1:45" ht="15.75" customHeight="1" x14ac:dyDescent="0.2">
      <c r="A30" s="246">
        <v>21</v>
      </c>
      <c r="B30" s="252" t="s">
        <v>44</v>
      </c>
      <c r="C30" s="242">
        <v>6</v>
      </c>
      <c r="D30" s="249"/>
      <c r="E30" s="261" t="s">
        <v>613</v>
      </c>
      <c r="F30" s="261" t="s">
        <v>942</v>
      </c>
      <c r="G30" s="261" t="s">
        <v>615</v>
      </c>
      <c r="H30" s="261" t="s">
        <v>616</v>
      </c>
      <c r="I30" s="261"/>
      <c r="J30" s="261" t="s">
        <v>618</v>
      </c>
      <c r="K30" s="261" t="s">
        <v>949</v>
      </c>
      <c r="L30" s="261"/>
      <c r="M30" s="261"/>
      <c r="N30" s="261"/>
      <c r="O30" s="261"/>
      <c r="P30" s="335"/>
      <c r="Q30" s="261"/>
      <c r="R30" s="261"/>
      <c r="S30" s="261"/>
      <c r="T30" s="261"/>
      <c r="U30" s="261"/>
      <c r="V30" s="261"/>
      <c r="W30" s="304"/>
      <c r="X30" s="261"/>
      <c r="Y30" s="261"/>
      <c r="Z30" s="261"/>
      <c r="AA30" s="261"/>
      <c r="AB30" s="270"/>
      <c r="AC30" s="270"/>
      <c r="AD30" s="138"/>
      <c r="AE30" s="150">
        <f t="shared" si="1"/>
        <v>4</v>
      </c>
      <c r="AF30">
        <f t="shared" si="0"/>
        <v>6</v>
      </c>
      <c r="AN30" s="31"/>
      <c r="AO30" s="31"/>
      <c r="AP30" s="31"/>
      <c r="AQ30" s="31"/>
    </row>
    <row r="31" spans="1:45" ht="15.75" customHeight="1" x14ac:dyDescent="0.2">
      <c r="A31" s="246"/>
      <c r="B31" s="252" t="s">
        <v>58</v>
      </c>
      <c r="C31" s="242">
        <v>6</v>
      </c>
      <c r="D31" s="251"/>
      <c r="E31" s="261" t="s">
        <v>613</v>
      </c>
      <c r="F31" s="261" t="s">
        <v>942</v>
      </c>
      <c r="G31" s="261" t="s">
        <v>615</v>
      </c>
      <c r="H31" s="261"/>
      <c r="I31" s="261" t="s">
        <v>617</v>
      </c>
      <c r="J31" s="261" t="s">
        <v>618</v>
      </c>
      <c r="K31" s="261" t="s">
        <v>949</v>
      </c>
      <c r="L31" s="334"/>
      <c r="M31" s="261"/>
      <c r="N31" s="261"/>
      <c r="O31" s="261"/>
      <c r="P31" s="335"/>
      <c r="Q31" s="261"/>
      <c r="R31" s="261"/>
      <c r="S31" s="261"/>
      <c r="T31" s="261"/>
      <c r="U31" s="261"/>
      <c r="V31" s="261"/>
      <c r="W31" s="304"/>
      <c r="X31" s="261"/>
      <c r="Y31" s="261"/>
      <c r="Z31" s="261"/>
      <c r="AA31" s="261"/>
      <c r="AB31" s="270"/>
      <c r="AC31" s="270"/>
      <c r="AD31" s="270"/>
      <c r="AE31" s="150">
        <f t="shared" si="1"/>
        <v>4</v>
      </c>
      <c r="AF31">
        <f t="shared" si="0"/>
        <v>6</v>
      </c>
      <c r="AJ31" s="31"/>
      <c r="AN31" s="31"/>
      <c r="AO31" s="31"/>
      <c r="AP31" s="31"/>
      <c r="AQ31" s="31"/>
    </row>
    <row r="32" spans="1:45" ht="15.75" customHeight="1" x14ac:dyDescent="0.2">
      <c r="A32" s="253"/>
      <c r="B32" s="252" t="s">
        <v>126</v>
      </c>
      <c r="C32" s="242">
        <v>6</v>
      </c>
      <c r="D32" s="249"/>
      <c r="E32" s="261"/>
      <c r="F32" s="261" t="s">
        <v>942</v>
      </c>
      <c r="G32" s="261" t="s">
        <v>615</v>
      </c>
      <c r="H32" s="261" t="s">
        <v>616</v>
      </c>
      <c r="I32" s="261" t="s">
        <v>617</v>
      </c>
      <c r="J32" s="261" t="s">
        <v>618</v>
      </c>
      <c r="K32" s="261" t="s">
        <v>949</v>
      </c>
      <c r="L32" s="261"/>
      <c r="M32" s="261"/>
      <c r="N32" s="261"/>
      <c r="O32" s="261"/>
      <c r="P32" s="335"/>
      <c r="Q32" s="261"/>
      <c r="R32" s="261"/>
      <c r="S32" s="261"/>
      <c r="T32" s="261"/>
      <c r="U32" s="261"/>
      <c r="V32" s="261"/>
      <c r="W32" s="304"/>
      <c r="X32" s="261"/>
      <c r="Y32" s="261"/>
      <c r="Z32" s="261"/>
      <c r="AA32" s="261"/>
      <c r="AB32" s="270"/>
      <c r="AC32" s="116"/>
      <c r="AD32" s="138"/>
      <c r="AE32" s="150">
        <f t="shared" si="1"/>
        <v>5</v>
      </c>
      <c r="AF32">
        <f t="shared" si="0"/>
        <v>6</v>
      </c>
      <c r="AJ32" s="31"/>
      <c r="AR32" s="34"/>
    </row>
    <row r="33" spans="1:44" ht="15.75" customHeight="1" x14ac:dyDescent="0.2">
      <c r="A33" s="253"/>
      <c r="B33" s="252" t="s">
        <v>123</v>
      </c>
      <c r="C33" s="242">
        <v>6</v>
      </c>
      <c r="D33" s="249"/>
      <c r="E33" s="261" t="s">
        <v>613</v>
      </c>
      <c r="F33" s="261" t="s">
        <v>942</v>
      </c>
      <c r="G33" s="261" t="s">
        <v>615</v>
      </c>
      <c r="H33" s="261" t="s">
        <v>616</v>
      </c>
      <c r="I33" s="261" t="s">
        <v>617</v>
      </c>
      <c r="J33" s="261"/>
      <c r="K33" s="261" t="s">
        <v>949</v>
      </c>
      <c r="L33" s="334"/>
      <c r="M33" s="261"/>
      <c r="N33" s="261"/>
      <c r="O33" s="261"/>
      <c r="P33" s="335"/>
      <c r="Q33" s="261"/>
      <c r="R33" s="261"/>
      <c r="S33" s="261"/>
      <c r="T33" s="261"/>
      <c r="U33" s="261"/>
      <c r="V33" s="261"/>
      <c r="W33" s="304"/>
      <c r="X33" s="261"/>
      <c r="Y33" s="261"/>
      <c r="Z33" s="261"/>
      <c r="AA33" s="261"/>
      <c r="AB33" s="270"/>
      <c r="AC33" s="270"/>
      <c r="AD33" s="270"/>
      <c r="AE33" s="150">
        <f t="shared" si="1"/>
        <v>5</v>
      </c>
      <c r="AF33">
        <f t="shared" si="0"/>
        <v>6</v>
      </c>
      <c r="AJ33" s="31"/>
      <c r="AR33" s="34"/>
    </row>
    <row r="34" spans="1:44" ht="15.75" customHeight="1" x14ac:dyDescent="0.2">
      <c r="A34" s="253"/>
      <c r="B34" s="252" t="s">
        <v>50</v>
      </c>
      <c r="C34" s="242">
        <v>6</v>
      </c>
      <c r="D34" s="249"/>
      <c r="E34" s="261" t="s">
        <v>613</v>
      </c>
      <c r="F34" s="261" t="s">
        <v>942</v>
      </c>
      <c r="G34" s="261" t="s">
        <v>615</v>
      </c>
      <c r="H34" s="261" t="s">
        <v>616</v>
      </c>
      <c r="I34" s="261" t="s">
        <v>617</v>
      </c>
      <c r="J34" s="261"/>
      <c r="K34" s="261" t="s">
        <v>949</v>
      </c>
      <c r="L34" s="334"/>
      <c r="M34" s="261"/>
      <c r="N34" s="261"/>
      <c r="O34" s="261"/>
      <c r="P34" s="335"/>
      <c r="Q34" s="261"/>
      <c r="R34" s="261"/>
      <c r="S34" s="263"/>
      <c r="T34" s="261"/>
      <c r="U34" s="261"/>
      <c r="V34" s="261"/>
      <c r="W34" s="304"/>
      <c r="X34" s="261"/>
      <c r="Y34" s="261"/>
      <c r="Z34" s="261"/>
      <c r="AA34" s="261"/>
      <c r="AB34" s="270"/>
      <c r="AC34" s="147"/>
      <c r="AD34" s="270"/>
      <c r="AE34" s="150">
        <f t="shared" si="1"/>
        <v>5</v>
      </c>
      <c r="AF34">
        <f t="shared" si="0"/>
        <v>6</v>
      </c>
      <c r="AJ34" s="31"/>
    </row>
    <row r="35" spans="1:44" ht="15.75" customHeight="1" x14ac:dyDescent="0.2">
      <c r="A35" s="246">
        <v>26</v>
      </c>
      <c r="B35" s="252" t="s">
        <v>31</v>
      </c>
      <c r="C35" s="242">
        <v>5</v>
      </c>
      <c r="D35" s="249" t="s">
        <v>19</v>
      </c>
      <c r="E35" s="261" t="s">
        <v>613</v>
      </c>
      <c r="F35" s="261" t="s">
        <v>942</v>
      </c>
      <c r="G35" s="261" t="s">
        <v>615</v>
      </c>
      <c r="H35" s="261" t="s">
        <v>616</v>
      </c>
      <c r="I35" s="261"/>
      <c r="J35" s="261"/>
      <c r="K35" s="261" t="s">
        <v>949</v>
      </c>
      <c r="L35" s="334"/>
      <c r="M35" s="261"/>
      <c r="N35" s="261"/>
      <c r="O35" s="261"/>
      <c r="P35" s="335"/>
      <c r="Q35" s="261"/>
      <c r="R35" s="261"/>
      <c r="S35" s="261"/>
      <c r="T35" s="261"/>
      <c r="U35" s="261"/>
      <c r="V35" s="261"/>
      <c r="W35" s="304"/>
      <c r="X35" s="261"/>
      <c r="Y35" s="261"/>
      <c r="Z35" s="261"/>
      <c r="AA35" s="261"/>
      <c r="AB35" s="270"/>
      <c r="AC35" s="270"/>
      <c r="AD35" s="270"/>
      <c r="AE35" s="150">
        <f t="shared" si="1"/>
        <v>4</v>
      </c>
      <c r="AF35">
        <f t="shared" si="0"/>
        <v>5</v>
      </c>
      <c r="AN35" s="31"/>
      <c r="AO35" s="31"/>
      <c r="AP35" s="31"/>
      <c r="AQ35" s="31"/>
    </row>
    <row r="36" spans="1:44" ht="15.75" customHeight="1" x14ac:dyDescent="0.2">
      <c r="A36" s="253"/>
      <c r="B36" s="252" t="s">
        <v>56</v>
      </c>
      <c r="C36" s="242">
        <v>5</v>
      </c>
      <c r="D36" s="249" t="s">
        <v>19</v>
      </c>
      <c r="E36" s="261" t="s">
        <v>613</v>
      </c>
      <c r="F36" s="261"/>
      <c r="G36" s="261" t="s">
        <v>615</v>
      </c>
      <c r="H36" s="261"/>
      <c r="I36" s="261" t="s">
        <v>617</v>
      </c>
      <c r="J36" s="261" t="s">
        <v>618</v>
      </c>
      <c r="K36" s="261" t="s">
        <v>949</v>
      </c>
      <c r="L36" s="263"/>
      <c r="M36" s="261"/>
      <c r="N36" s="263"/>
      <c r="O36" s="261"/>
      <c r="P36" s="335"/>
      <c r="Q36" s="70"/>
      <c r="R36" s="261"/>
      <c r="S36" s="261"/>
      <c r="T36" s="261"/>
      <c r="U36" s="261"/>
      <c r="V36" s="261"/>
      <c r="W36" s="304"/>
      <c r="X36" s="261"/>
      <c r="Y36" s="298"/>
      <c r="Z36" s="261"/>
      <c r="AA36" s="261"/>
      <c r="AB36" s="270"/>
      <c r="AC36" s="270"/>
      <c r="AD36" s="270"/>
      <c r="AE36" s="150">
        <f t="shared" si="1"/>
        <v>3</v>
      </c>
      <c r="AF36">
        <f t="shared" si="0"/>
        <v>5</v>
      </c>
      <c r="AJ36" s="31"/>
    </row>
    <row r="37" spans="1:44" ht="15.75" customHeight="1" x14ac:dyDescent="0.2">
      <c r="A37" s="295">
        <v>28</v>
      </c>
      <c r="B37" s="252" t="s">
        <v>87</v>
      </c>
      <c r="C37" s="242">
        <v>5</v>
      </c>
      <c r="D37" s="249"/>
      <c r="E37" s="261" t="s">
        <v>613</v>
      </c>
      <c r="F37" s="261"/>
      <c r="G37" s="261" t="s">
        <v>615</v>
      </c>
      <c r="H37" s="261" t="s">
        <v>616</v>
      </c>
      <c r="I37" s="261" t="s">
        <v>617</v>
      </c>
      <c r="J37" s="261"/>
      <c r="K37" s="261" t="s">
        <v>949</v>
      </c>
      <c r="L37" s="263"/>
      <c r="M37" s="261"/>
      <c r="N37" s="261"/>
      <c r="O37" s="263"/>
      <c r="P37" s="335"/>
      <c r="Q37" s="142"/>
      <c r="R37" s="263"/>
      <c r="S37" s="263"/>
      <c r="T37" s="263"/>
      <c r="U37" s="141"/>
      <c r="V37" s="141"/>
      <c r="W37" s="141"/>
      <c r="X37" s="296"/>
      <c r="Y37" s="261"/>
      <c r="Z37" s="261"/>
      <c r="AA37" s="261"/>
      <c r="AB37" s="270"/>
      <c r="AC37" s="138"/>
      <c r="AD37" s="270"/>
      <c r="AE37" s="150">
        <f t="shared" si="1"/>
        <v>4</v>
      </c>
      <c r="AF37">
        <f t="shared" si="0"/>
        <v>5</v>
      </c>
    </row>
    <row r="38" spans="1:44" ht="15.75" customHeight="1" x14ac:dyDescent="0.2">
      <c r="A38" s="246"/>
      <c r="B38" s="252" t="s">
        <v>938</v>
      </c>
      <c r="C38" s="242">
        <v>5</v>
      </c>
      <c r="D38" s="249"/>
      <c r="E38" s="261" t="s">
        <v>613</v>
      </c>
      <c r="F38" s="261" t="s">
        <v>942</v>
      </c>
      <c r="G38" s="261" t="s">
        <v>615</v>
      </c>
      <c r="H38" s="261" t="s">
        <v>616</v>
      </c>
      <c r="I38" s="261"/>
      <c r="J38" s="261"/>
      <c r="K38" s="261" t="s">
        <v>949</v>
      </c>
      <c r="L38" s="334"/>
      <c r="M38" s="261"/>
      <c r="N38" s="261"/>
      <c r="O38" s="261"/>
      <c r="P38" s="335"/>
      <c r="Q38" s="261"/>
      <c r="R38" s="261"/>
      <c r="S38" s="261"/>
      <c r="T38" s="261"/>
      <c r="U38" s="261"/>
      <c r="V38" s="261"/>
      <c r="W38" s="304"/>
      <c r="X38" s="261"/>
      <c r="Y38" s="261"/>
      <c r="Z38" s="261"/>
      <c r="AA38" s="261"/>
      <c r="AB38" s="270"/>
      <c r="AC38" s="147"/>
      <c r="AD38" s="138"/>
      <c r="AE38" s="150">
        <f t="shared" si="1"/>
        <v>4</v>
      </c>
      <c r="AF38">
        <f t="shared" si="0"/>
        <v>5</v>
      </c>
    </row>
    <row r="39" spans="1:44" ht="15.75" customHeight="1" x14ac:dyDescent="0.2">
      <c r="A39" s="246"/>
      <c r="B39" s="252" t="s">
        <v>210</v>
      </c>
      <c r="C39" s="242">
        <v>5</v>
      </c>
      <c r="D39" s="249"/>
      <c r="E39" s="261"/>
      <c r="F39" s="261" t="s">
        <v>942</v>
      </c>
      <c r="G39" s="261" t="s">
        <v>615</v>
      </c>
      <c r="H39" s="261" t="s">
        <v>616</v>
      </c>
      <c r="I39" s="261"/>
      <c r="J39" s="261" t="s">
        <v>618</v>
      </c>
      <c r="K39" s="261" t="s">
        <v>949</v>
      </c>
      <c r="L39" s="261"/>
      <c r="M39" s="261"/>
      <c r="N39" s="261"/>
      <c r="O39" s="261"/>
      <c r="P39" s="335"/>
      <c r="Q39" s="261"/>
      <c r="R39" s="261"/>
      <c r="S39" s="261"/>
      <c r="T39" s="261"/>
      <c r="U39" s="261"/>
      <c r="V39" s="261"/>
      <c r="W39" s="304"/>
      <c r="X39" s="261"/>
      <c r="Y39" s="261"/>
      <c r="Z39" s="261"/>
      <c r="AA39" s="261"/>
      <c r="AB39" s="221"/>
      <c r="AC39" s="270"/>
      <c r="AD39" s="270"/>
      <c r="AE39" s="150">
        <f t="shared" si="1"/>
        <v>4</v>
      </c>
      <c r="AF39">
        <f t="shared" si="0"/>
        <v>5</v>
      </c>
      <c r="AJ39" s="31"/>
      <c r="AR39" s="34"/>
    </row>
    <row r="40" spans="1:44" ht="15.75" customHeight="1" x14ac:dyDescent="0.2">
      <c r="A40" s="253"/>
      <c r="B40" s="252" t="s">
        <v>64</v>
      </c>
      <c r="C40" s="242">
        <v>5</v>
      </c>
      <c r="D40" s="251"/>
      <c r="E40" s="261" t="s">
        <v>613</v>
      </c>
      <c r="F40" s="261" t="s">
        <v>942</v>
      </c>
      <c r="G40" s="261" t="s">
        <v>615</v>
      </c>
      <c r="H40" s="261" t="s">
        <v>616</v>
      </c>
      <c r="I40" s="261"/>
      <c r="J40" s="261"/>
      <c r="K40" s="261" t="s">
        <v>949</v>
      </c>
      <c r="L40" s="334"/>
      <c r="M40" s="261"/>
      <c r="N40" s="263"/>
      <c r="O40" s="261"/>
      <c r="P40" s="335"/>
      <c r="Q40" s="261"/>
      <c r="R40" s="261"/>
      <c r="S40" s="261"/>
      <c r="T40" s="261"/>
      <c r="U40" s="261"/>
      <c r="V40" s="261"/>
      <c r="W40" s="304"/>
      <c r="X40" s="261"/>
      <c r="Y40" s="261"/>
      <c r="Z40" s="261"/>
      <c r="AA40" s="261"/>
      <c r="AB40" s="221"/>
      <c r="AC40" s="270"/>
      <c r="AD40" s="138"/>
      <c r="AE40" s="150">
        <f t="shared" si="1"/>
        <v>4</v>
      </c>
      <c r="AF40">
        <f t="shared" si="0"/>
        <v>5</v>
      </c>
      <c r="AJ40" s="31"/>
    </row>
    <row r="41" spans="1:44" ht="15.75" hidden="1" customHeight="1" x14ac:dyDescent="0.2">
      <c r="A41" s="253"/>
      <c r="B41" s="252" t="s">
        <v>68</v>
      </c>
      <c r="C41" s="242"/>
      <c r="D41" s="249"/>
      <c r="E41" s="261"/>
      <c r="F41" s="261"/>
      <c r="G41" s="261"/>
      <c r="H41" s="261"/>
      <c r="I41" s="261"/>
      <c r="J41" s="261"/>
      <c r="K41" s="261"/>
      <c r="L41" s="142"/>
      <c r="M41" s="141"/>
      <c r="N41" s="261"/>
      <c r="O41" s="261"/>
      <c r="P41" s="335"/>
      <c r="Q41" s="261"/>
      <c r="R41" s="261"/>
      <c r="S41" s="261"/>
      <c r="T41" s="261"/>
      <c r="U41" s="261"/>
      <c r="V41" s="264"/>
      <c r="W41" s="261"/>
      <c r="X41" s="261"/>
      <c r="Y41" s="141"/>
      <c r="Z41" s="176"/>
      <c r="AA41" s="176"/>
      <c r="AB41" s="221"/>
      <c r="AC41" s="138"/>
      <c r="AD41" s="138"/>
      <c r="AE41" s="150">
        <f t="shared" si="1"/>
        <v>0</v>
      </c>
      <c r="AF41">
        <f t="shared" si="0"/>
        <v>0</v>
      </c>
      <c r="AN41" s="31"/>
      <c r="AO41" s="31"/>
      <c r="AP41" s="31"/>
      <c r="AQ41" s="31"/>
      <c r="AR41" s="34"/>
    </row>
    <row r="42" spans="1:44" ht="15.75" customHeight="1" x14ac:dyDescent="0.2">
      <c r="A42" s="246"/>
      <c r="B42" s="252" t="s">
        <v>90</v>
      </c>
      <c r="C42" s="242">
        <v>5</v>
      </c>
      <c r="D42" s="251"/>
      <c r="E42" s="261"/>
      <c r="F42" s="261"/>
      <c r="G42" s="261" t="s">
        <v>615</v>
      </c>
      <c r="H42" s="261" t="s">
        <v>616</v>
      </c>
      <c r="I42" s="261" t="s">
        <v>617</v>
      </c>
      <c r="J42" s="261" t="s">
        <v>618</v>
      </c>
      <c r="K42" s="261" t="s">
        <v>949</v>
      </c>
      <c r="L42" s="261"/>
      <c r="M42" s="261"/>
      <c r="N42" s="261"/>
      <c r="O42" s="261"/>
      <c r="P42" s="335"/>
      <c r="Q42" s="261"/>
      <c r="R42" s="261"/>
      <c r="S42" s="261"/>
      <c r="T42" s="261"/>
      <c r="U42" s="261"/>
      <c r="V42" s="261"/>
      <c r="W42" s="304"/>
      <c r="X42" s="261"/>
      <c r="Y42" s="261"/>
      <c r="Z42" s="264"/>
      <c r="AA42" s="261"/>
      <c r="AB42" s="221"/>
      <c r="AC42" s="270"/>
      <c r="AD42" s="270"/>
      <c r="AE42" s="150">
        <f t="shared" si="1"/>
        <v>4</v>
      </c>
      <c r="AF42">
        <f t="shared" si="0"/>
        <v>5</v>
      </c>
      <c r="AN42" s="31"/>
      <c r="AO42" s="31"/>
      <c r="AP42" s="31"/>
      <c r="AQ42" s="31"/>
    </row>
    <row r="43" spans="1:44" ht="15.75" hidden="1" customHeight="1" x14ac:dyDescent="0.2">
      <c r="A43" s="253"/>
      <c r="B43" s="252" t="s">
        <v>70</v>
      </c>
      <c r="C43" s="242"/>
      <c r="D43" s="249"/>
      <c r="E43" s="68"/>
      <c r="F43" s="261"/>
      <c r="G43" s="261"/>
      <c r="H43" s="261"/>
      <c r="I43" s="261"/>
      <c r="J43" s="261"/>
      <c r="K43" s="261"/>
      <c r="L43" s="261"/>
      <c r="M43" s="141"/>
      <c r="N43" s="261"/>
      <c r="O43" s="142"/>
      <c r="P43" s="335"/>
      <c r="Q43" s="264"/>
      <c r="R43" s="263"/>
      <c r="S43" s="261"/>
      <c r="T43" s="264"/>
      <c r="U43" s="261"/>
      <c r="V43" s="261"/>
      <c r="W43" s="264"/>
      <c r="X43" s="261"/>
      <c r="Y43" s="261"/>
      <c r="Z43" s="261"/>
      <c r="AA43" s="261"/>
      <c r="AB43" s="270"/>
      <c r="AC43" s="270"/>
      <c r="AD43" s="270"/>
      <c r="AE43" s="150">
        <f t="shared" si="1"/>
        <v>0</v>
      </c>
      <c r="AF43">
        <f t="shared" si="0"/>
        <v>0</v>
      </c>
    </row>
    <row r="44" spans="1:44" ht="15.75" customHeight="1" x14ac:dyDescent="0.2">
      <c r="A44" s="253"/>
      <c r="B44" s="250" t="s">
        <v>943</v>
      </c>
      <c r="C44" s="242">
        <v>5</v>
      </c>
      <c r="D44" s="249"/>
      <c r="E44" s="261"/>
      <c r="F44" s="261" t="s">
        <v>942</v>
      </c>
      <c r="G44" s="261" t="s">
        <v>615</v>
      </c>
      <c r="H44" s="261" t="s">
        <v>616</v>
      </c>
      <c r="I44" s="261" t="s">
        <v>617</v>
      </c>
      <c r="J44" s="261"/>
      <c r="K44" s="261" t="s">
        <v>949</v>
      </c>
      <c r="L44" s="263"/>
      <c r="M44" s="261"/>
      <c r="N44" s="261"/>
      <c r="O44" s="261"/>
      <c r="P44" s="335"/>
      <c r="Q44" s="142"/>
      <c r="R44" s="261"/>
      <c r="S44" s="261"/>
      <c r="T44" s="70"/>
      <c r="U44" s="70"/>
      <c r="V44" s="141"/>
      <c r="W44" s="304"/>
      <c r="X44" s="296"/>
      <c r="Y44" s="141"/>
      <c r="Z44" s="70"/>
      <c r="AA44" s="70"/>
      <c r="AB44" s="270"/>
      <c r="AC44" s="270"/>
      <c r="AD44" s="138"/>
      <c r="AE44" s="150">
        <f t="shared" si="1"/>
        <v>5</v>
      </c>
      <c r="AF44">
        <f t="shared" si="0"/>
        <v>5</v>
      </c>
      <c r="AN44" s="31"/>
      <c r="AO44" s="31"/>
      <c r="AP44" s="31"/>
      <c r="AQ44" s="31"/>
    </row>
    <row r="45" spans="1:44" ht="15.75" customHeight="1" x14ac:dyDescent="0.2">
      <c r="A45" s="246"/>
      <c r="B45" s="252" t="s">
        <v>84</v>
      </c>
      <c r="C45" s="242">
        <v>5</v>
      </c>
      <c r="D45" s="251"/>
      <c r="E45" s="261" t="s">
        <v>613</v>
      </c>
      <c r="F45" s="261" t="s">
        <v>942</v>
      </c>
      <c r="G45" s="261" t="s">
        <v>945</v>
      </c>
      <c r="H45" s="261" t="s">
        <v>616</v>
      </c>
      <c r="I45" s="261"/>
      <c r="J45" s="261"/>
      <c r="K45" s="261" t="s">
        <v>950</v>
      </c>
      <c r="L45" s="261"/>
      <c r="M45" s="261"/>
      <c r="N45" s="261"/>
      <c r="O45" s="261"/>
      <c r="P45" s="335"/>
      <c r="Q45" s="261"/>
      <c r="R45" s="261"/>
      <c r="S45" s="261"/>
      <c r="T45" s="261"/>
      <c r="U45" s="261"/>
      <c r="V45" s="261"/>
      <c r="W45" s="304"/>
      <c r="X45" s="261"/>
      <c r="Y45" s="261"/>
      <c r="Z45" s="264"/>
      <c r="AA45" s="261"/>
      <c r="AB45" s="270"/>
      <c r="AC45" s="147"/>
      <c r="AD45" s="270"/>
      <c r="AE45" s="150">
        <f t="shared" si="1"/>
        <v>4</v>
      </c>
      <c r="AF45">
        <f t="shared" si="0"/>
        <v>5</v>
      </c>
      <c r="AN45" s="31"/>
      <c r="AO45" s="31"/>
      <c r="AP45" s="31"/>
      <c r="AQ45" s="31"/>
    </row>
    <row r="46" spans="1:44" ht="15.75" customHeight="1" x14ac:dyDescent="0.2">
      <c r="A46" s="253"/>
      <c r="B46" s="252" t="s">
        <v>62</v>
      </c>
      <c r="C46" s="242">
        <v>5</v>
      </c>
      <c r="D46" s="249"/>
      <c r="E46" s="261" t="s">
        <v>613</v>
      </c>
      <c r="F46" s="261" t="s">
        <v>942</v>
      </c>
      <c r="G46" s="261" t="s">
        <v>615</v>
      </c>
      <c r="H46" s="261" t="s">
        <v>616</v>
      </c>
      <c r="I46" s="261"/>
      <c r="J46" s="261"/>
      <c r="K46" s="261" t="s">
        <v>949</v>
      </c>
      <c r="L46" s="334"/>
      <c r="M46" s="261"/>
      <c r="N46" s="261"/>
      <c r="O46" s="261"/>
      <c r="P46" s="335"/>
      <c r="Q46" s="261"/>
      <c r="R46" s="261"/>
      <c r="S46" s="263"/>
      <c r="T46" s="261"/>
      <c r="U46" s="261"/>
      <c r="V46" s="176"/>
      <c r="W46" s="304"/>
      <c r="X46" s="261"/>
      <c r="Y46" s="261"/>
      <c r="Z46" s="261"/>
      <c r="AA46" s="261"/>
      <c r="AB46" s="270"/>
      <c r="AC46" s="270"/>
      <c r="AD46" s="270"/>
      <c r="AE46" s="150">
        <f t="shared" si="1"/>
        <v>4</v>
      </c>
      <c r="AF46">
        <f t="shared" si="0"/>
        <v>5</v>
      </c>
      <c r="AJ46" s="31"/>
    </row>
    <row r="47" spans="1:44" ht="15.75" customHeight="1" x14ac:dyDescent="0.2">
      <c r="A47" s="253"/>
      <c r="B47" s="252" t="s">
        <v>944</v>
      </c>
      <c r="C47" s="242">
        <v>5</v>
      </c>
      <c r="D47" s="249"/>
      <c r="E47" s="261"/>
      <c r="F47" s="261" t="s">
        <v>942</v>
      </c>
      <c r="G47" s="261" t="s">
        <v>615</v>
      </c>
      <c r="H47" s="261" t="s">
        <v>616</v>
      </c>
      <c r="I47" s="261" t="s">
        <v>617</v>
      </c>
      <c r="J47" s="261"/>
      <c r="K47" s="261" t="s">
        <v>949</v>
      </c>
      <c r="L47" s="263"/>
      <c r="M47" s="261"/>
      <c r="N47" s="261"/>
      <c r="O47" s="263"/>
      <c r="P47" s="335"/>
      <c r="Q47" s="142"/>
      <c r="R47" s="263"/>
      <c r="S47" s="261"/>
      <c r="T47" s="261"/>
      <c r="U47" s="261"/>
      <c r="V47" s="261"/>
      <c r="W47" s="261"/>
      <c r="X47" s="261"/>
      <c r="Y47" s="264"/>
      <c r="Z47" s="176"/>
      <c r="AA47" s="261"/>
      <c r="AB47" s="270"/>
      <c r="AC47" s="116"/>
      <c r="AD47" s="138"/>
      <c r="AE47" s="150">
        <f t="shared" si="1"/>
        <v>5</v>
      </c>
      <c r="AF47">
        <f t="shared" si="0"/>
        <v>5</v>
      </c>
    </row>
    <row r="48" spans="1:44" ht="15.75" customHeight="1" x14ac:dyDescent="0.2">
      <c r="A48" s="246"/>
      <c r="B48" s="252" t="s">
        <v>75</v>
      </c>
      <c r="C48" s="242">
        <v>5</v>
      </c>
      <c r="D48" s="251"/>
      <c r="E48" s="261"/>
      <c r="F48" s="261" t="s">
        <v>942</v>
      </c>
      <c r="G48" s="261" t="s">
        <v>615</v>
      </c>
      <c r="H48" s="261" t="s">
        <v>616</v>
      </c>
      <c r="I48" s="261"/>
      <c r="J48" s="261" t="s">
        <v>618</v>
      </c>
      <c r="K48" s="261" t="s">
        <v>949</v>
      </c>
      <c r="L48" s="263"/>
      <c r="M48" s="261"/>
      <c r="N48" s="263"/>
      <c r="O48" s="261"/>
      <c r="P48" s="335"/>
      <c r="Q48" s="70"/>
      <c r="R48" s="263"/>
      <c r="S48" s="261"/>
      <c r="T48" s="263"/>
      <c r="U48" s="141"/>
      <c r="V48" s="261"/>
      <c r="W48" s="261"/>
      <c r="X48" s="263"/>
      <c r="Y48" s="175"/>
      <c r="Z48" s="141"/>
      <c r="AA48" s="264"/>
      <c r="AB48" s="221"/>
      <c r="AC48" s="138"/>
      <c r="AD48" s="270"/>
      <c r="AE48" s="150">
        <f t="shared" si="1"/>
        <v>4</v>
      </c>
      <c r="AF48">
        <f t="shared" si="0"/>
        <v>5</v>
      </c>
    </row>
    <row r="49" spans="1:35" ht="15.75" hidden="1" customHeight="1" x14ac:dyDescent="0.2">
      <c r="A49" s="253"/>
      <c r="B49" s="252" t="s">
        <v>76</v>
      </c>
      <c r="C49" s="242"/>
      <c r="D49" s="249"/>
      <c r="E49" s="261"/>
      <c r="F49" s="261"/>
      <c r="G49" s="261"/>
      <c r="H49" s="261"/>
      <c r="I49" s="261"/>
      <c r="J49" s="261"/>
      <c r="K49" s="261"/>
      <c r="L49" s="124"/>
      <c r="M49" s="141"/>
      <c r="N49" s="261"/>
      <c r="O49" s="70"/>
      <c r="P49" s="335"/>
      <c r="Q49" s="116"/>
      <c r="R49" s="261"/>
      <c r="S49" s="261"/>
      <c r="T49" s="263"/>
      <c r="U49" s="261"/>
      <c r="V49" s="131"/>
      <c r="W49" s="131"/>
      <c r="X49" s="296"/>
      <c r="Y49" s="141"/>
      <c r="Z49" s="176"/>
      <c r="AA49" s="176"/>
      <c r="AB49" s="131"/>
      <c r="AC49" s="138"/>
      <c r="AD49" s="138"/>
      <c r="AE49" s="150">
        <f t="shared" si="1"/>
        <v>0</v>
      </c>
      <c r="AF49">
        <f t="shared" si="0"/>
        <v>0</v>
      </c>
    </row>
    <row r="50" spans="1:35" ht="15.75" customHeight="1" x14ac:dyDescent="0.2">
      <c r="A50" s="246"/>
      <c r="B50" s="252" t="s">
        <v>241</v>
      </c>
      <c r="C50" s="242">
        <v>5</v>
      </c>
      <c r="D50" s="249"/>
      <c r="E50" s="261"/>
      <c r="F50" s="261" t="s">
        <v>942</v>
      </c>
      <c r="G50" s="261" t="s">
        <v>615</v>
      </c>
      <c r="H50" s="261" t="s">
        <v>616</v>
      </c>
      <c r="I50" s="261" t="s">
        <v>617</v>
      </c>
      <c r="J50" s="70"/>
      <c r="K50" s="261" t="s">
        <v>949</v>
      </c>
      <c r="L50" s="263"/>
      <c r="M50" s="261"/>
      <c r="N50" s="261"/>
      <c r="O50" s="261"/>
      <c r="P50" s="335"/>
      <c r="Q50" s="261"/>
      <c r="R50" s="142"/>
      <c r="S50" s="261"/>
      <c r="T50" s="261"/>
      <c r="U50" s="141"/>
      <c r="V50" s="141"/>
      <c r="W50" s="141"/>
      <c r="X50" s="296"/>
      <c r="Y50" s="261"/>
      <c r="Z50" s="261"/>
      <c r="AA50" s="261"/>
      <c r="AB50" s="221"/>
      <c r="AC50" s="270"/>
      <c r="AD50" s="138"/>
      <c r="AE50" s="150">
        <f t="shared" si="1"/>
        <v>5</v>
      </c>
      <c r="AF50">
        <f t="shared" si="0"/>
        <v>5</v>
      </c>
    </row>
    <row r="51" spans="1:35" ht="15.75" customHeight="1" x14ac:dyDescent="0.2">
      <c r="A51" s="128"/>
      <c r="B51" s="252" t="s">
        <v>121</v>
      </c>
      <c r="C51" s="242">
        <v>5</v>
      </c>
      <c r="D51" s="251"/>
      <c r="E51" s="261" t="s">
        <v>613</v>
      </c>
      <c r="F51" s="261" t="s">
        <v>942</v>
      </c>
      <c r="G51" s="261"/>
      <c r="H51" s="261" t="s">
        <v>616</v>
      </c>
      <c r="I51" s="261" t="s">
        <v>617</v>
      </c>
      <c r="J51" s="261"/>
      <c r="K51" s="261" t="s">
        <v>949</v>
      </c>
      <c r="L51" s="334"/>
      <c r="M51" s="261"/>
      <c r="N51" s="261"/>
      <c r="O51" s="261"/>
      <c r="P51" s="335"/>
      <c r="Q51" s="261"/>
      <c r="R51" s="261"/>
      <c r="S51" s="261"/>
      <c r="T51" s="261"/>
      <c r="U51" s="261"/>
      <c r="V51" s="261"/>
      <c r="W51" s="304"/>
      <c r="X51" s="261"/>
      <c r="Y51" s="261"/>
      <c r="Z51" s="261"/>
      <c r="AA51" s="261"/>
      <c r="AB51" s="270"/>
      <c r="AC51" s="270"/>
      <c r="AD51" s="270"/>
      <c r="AE51" s="150">
        <f t="shared" si="1"/>
        <v>4</v>
      </c>
      <c r="AF51">
        <f t="shared" si="0"/>
        <v>5</v>
      </c>
    </row>
    <row r="52" spans="1:35" ht="15.75" customHeight="1" x14ac:dyDescent="0.2">
      <c r="A52" s="246">
        <v>40</v>
      </c>
      <c r="B52" s="252" t="s">
        <v>38</v>
      </c>
      <c r="C52" s="242">
        <v>4</v>
      </c>
      <c r="D52" s="249" t="s">
        <v>19</v>
      </c>
      <c r="E52" s="261" t="s">
        <v>613</v>
      </c>
      <c r="F52" s="261" t="s">
        <v>942</v>
      </c>
      <c r="G52" s="261" t="s">
        <v>615</v>
      </c>
      <c r="H52" s="261" t="s">
        <v>616</v>
      </c>
      <c r="I52" s="261"/>
      <c r="J52" s="261"/>
      <c r="K52" s="261"/>
      <c r="L52" s="334"/>
      <c r="M52" s="261"/>
      <c r="N52" s="261"/>
      <c r="O52" s="261"/>
      <c r="P52" s="335"/>
      <c r="Q52" s="261"/>
      <c r="R52" s="261"/>
      <c r="S52" s="261"/>
      <c r="T52" s="261"/>
      <c r="U52" s="261"/>
      <c r="V52" s="261"/>
      <c r="W52" s="304"/>
      <c r="X52" s="261"/>
      <c r="Y52" s="261"/>
      <c r="Z52" s="261"/>
      <c r="AA52" s="261"/>
      <c r="AB52" s="270"/>
      <c r="AC52" s="147"/>
      <c r="AD52" s="138"/>
      <c r="AE52" s="150">
        <f t="shared" si="1"/>
        <v>3</v>
      </c>
      <c r="AF52">
        <f t="shared" si="0"/>
        <v>4</v>
      </c>
      <c r="AG52" s="6"/>
      <c r="AH52" s="6"/>
      <c r="AI52" s="6"/>
    </row>
    <row r="53" spans="1:35" ht="15.75" hidden="1" customHeight="1" x14ac:dyDescent="0.2">
      <c r="A53" s="253"/>
      <c r="B53" s="252" t="s">
        <v>80</v>
      </c>
      <c r="C53" s="242"/>
      <c r="D53" s="249"/>
      <c r="E53" s="68"/>
      <c r="F53" s="261"/>
      <c r="G53" s="261"/>
      <c r="H53" s="261"/>
      <c r="I53" s="261"/>
      <c r="J53" s="68"/>
      <c r="K53" s="261"/>
      <c r="L53" s="263"/>
      <c r="M53" s="261"/>
      <c r="N53" s="263"/>
      <c r="O53" s="264"/>
      <c r="P53" s="335"/>
      <c r="Q53" s="142"/>
      <c r="R53" s="147"/>
      <c r="S53" s="263"/>
      <c r="T53" s="147"/>
      <c r="U53" s="131"/>
      <c r="V53" s="131"/>
      <c r="W53" s="131"/>
      <c r="X53" s="263"/>
      <c r="Y53" s="255"/>
      <c r="Z53" s="221"/>
      <c r="AA53" s="221"/>
      <c r="AB53" s="221"/>
      <c r="AC53" s="147"/>
      <c r="AD53" s="138"/>
      <c r="AE53" s="150">
        <f t="shared" si="1"/>
        <v>0</v>
      </c>
      <c r="AF53">
        <f t="shared" si="0"/>
        <v>0</v>
      </c>
      <c r="AG53" s="6"/>
      <c r="AH53" s="6"/>
      <c r="AI53" s="6"/>
    </row>
    <row r="54" spans="1:35" ht="15.75" hidden="1" customHeight="1" x14ac:dyDescent="0.2">
      <c r="A54" s="253"/>
      <c r="B54" s="252" t="s">
        <v>81</v>
      </c>
      <c r="C54" s="242"/>
      <c r="D54" s="251"/>
      <c r="E54" s="261"/>
      <c r="F54" s="261"/>
      <c r="G54" s="261"/>
      <c r="H54" s="68"/>
      <c r="I54" s="68"/>
      <c r="J54" s="68"/>
      <c r="K54" s="261"/>
      <c r="L54" s="263"/>
      <c r="M54" s="261"/>
      <c r="N54" s="142"/>
      <c r="O54" s="261"/>
      <c r="P54" s="335"/>
      <c r="Q54" s="263"/>
      <c r="R54" s="261"/>
      <c r="S54" s="263"/>
      <c r="T54" s="261"/>
      <c r="U54" s="176"/>
      <c r="V54" s="221"/>
      <c r="W54" s="176"/>
      <c r="X54" s="265"/>
      <c r="Y54" s="255"/>
      <c r="Z54" s="221"/>
      <c r="AA54" s="221"/>
      <c r="AB54" s="221"/>
      <c r="AC54" s="147"/>
      <c r="AD54" s="270"/>
      <c r="AE54" s="150">
        <f t="shared" si="1"/>
        <v>0</v>
      </c>
      <c r="AF54">
        <f t="shared" si="0"/>
        <v>0</v>
      </c>
      <c r="AG54" s="6"/>
      <c r="AH54" s="6"/>
      <c r="AI54" s="6"/>
    </row>
    <row r="55" spans="1:35" ht="15.75" customHeight="1" x14ac:dyDescent="0.2">
      <c r="A55" s="253"/>
      <c r="B55" s="252" t="s">
        <v>134</v>
      </c>
      <c r="C55" s="242">
        <v>4</v>
      </c>
      <c r="D55" s="251" t="s">
        <v>19</v>
      </c>
      <c r="E55" s="261" t="s">
        <v>613</v>
      </c>
      <c r="F55" s="261" t="s">
        <v>942</v>
      </c>
      <c r="G55" s="261"/>
      <c r="H55" s="261" t="s">
        <v>616</v>
      </c>
      <c r="I55" s="261" t="s">
        <v>617</v>
      </c>
      <c r="J55" s="261"/>
      <c r="K55" s="261"/>
      <c r="L55" s="334"/>
      <c r="M55" s="261"/>
      <c r="N55" s="261"/>
      <c r="O55" s="261"/>
      <c r="P55" s="335"/>
      <c r="Q55" s="261"/>
      <c r="R55" s="261"/>
      <c r="S55" s="261"/>
      <c r="T55" s="261"/>
      <c r="U55" s="261"/>
      <c r="V55" s="261"/>
      <c r="W55" s="304"/>
      <c r="X55" s="261"/>
      <c r="Y55" s="261"/>
      <c r="Z55" s="261"/>
      <c r="AA55" s="261"/>
      <c r="AB55" s="270"/>
      <c r="AC55" s="270"/>
      <c r="AD55" s="270"/>
      <c r="AE55" s="150">
        <f t="shared" si="1"/>
        <v>3</v>
      </c>
      <c r="AF55">
        <f t="shared" si="0"/>
        <v>4</v>
      </c>
      <c r="AG55" s="6"/>
      <c r="AH55" s="6"/>
      <c r="AI55" s="6"/>
    </row>
    <row r="56" spans="1:35" ht="15.75" hidden="1" customHeight="1" x14ac:dyDescent="0.2">
      <c r="A56" s="246"/>
      <c r="B56" s="252" t="s">
        <v>83</v>
      </c>
      <c r="C56" s="242"/>
      <c r="D56" s="249"/>
      <c r="E56" s="261"/>
      <c r="F56" s="68"/>
      <c r="G56" s="68"/>
      <c r="H56" s="68"/>
      <c r="I56" s="68"/>
      <c r="J56" s="261"/>
      <c r="K56" s="261"/>
      <c r="L56" s="261"/>
      <c r="M56" s="261"/>
      <c r="N56" s="261"/>
      <c r="O56" s="263"/>
      <c r="P56" s="335"/>
      <c r="Q56" s="142"/>
      <c r="R56" s="263"/>
      <c r="S56" s="147"/>
      <c r="T56" s="263"/>
      <c r="U56" s="131"/>
      <c r="V56" s="131"/>
      <c r="W56" s="264"/>
      <c r="X56" s="264"/>
      <c r="Y56" s="261"/>
      <c r="Z56" s="261"/>
      <c r="AA56" s="261"/>
      <c r="AB56" s="221"/>
      <c r="AC56" s="270"/>
      <c r="AD56" s="138"/>
      <c r="AE56" s="150">
        <f t="shared" si="1"/>
        <v>0</v>
      </c>
      <c r="AF56">
        <f t="shared" si="0"/>
        <v>0</v>
      </c>
      <c r="AG56" s="6"/>
      <c r="AH56" s="6"/>
      <c r="AI56" s="6"/>
    </row>
    <row r="57" spans="1:35" ht="15.75" customHeight="1" x14ac:dyDescent="0.2">
      <c r="A57" s="246">
        <v>42</v>
      </c>
      <c r="B57" s="252" t="s">
        <v>124</v>
      </c>
      <c r="C57" s="242">
        <v>4</v>
      </c>
      <c r="D57" s="249"/>
      <c r="E57" s="261" t="s">
        <v>613</v>
      </c>
      <c r="F57" s="261" t="s">
        <v>942</v>
      </c>
      <c r="G57" s="261"/>
      <c r="H57" s="261"/>
      <c r="I57" s="261" t="s">
        <v>617</v>
      </c>
      <c r="J57" s="261"/>
      <c r="K57" s="261" t="s">
        <v>949</v>
      </c>
      <c r="L57" s="334"/>
      <c r="M57" s="261"/>
      <c r="N57" s="261"/>
      <c r="O57" s="264"/>
      <c r="P57" s="335"/>
      <c r="Q57" s="261"/>
      <c r="R57" s="261"/>
      <c r="S57" s="264"/>
      <c r="T57" s="261"/>
      <c r="U57" s="261"/>
      <c r="V57" s="264"/>
      <c r="W57" s="270"/>
      <c r="X57" s="261"/>
      <c r="Y57" s="261"/>
      <c r="Z57" s="261"/>
      <c r="AA57" s="261"/>
      <c r="AB57" s="270"/>
      <c r="AC57" s="147"/>
      <c r="AD57" s="271"/>
      <c r="AE57" s="150">
        <f t="shared" si="1"/>
        <v>3</v>
      </c>
      <c r="AF57">
        <f t="shared" si="0"/>
        <v>4</v>
      </c>
      <c r="AG57" s="6"/>
      <c r="AH57" s="6"/>
      <c r="AI57" s="6"/>
    </row>
    <row r="58" spans="1:35" ht="15.75" hidden="1" customHeight="1" x14ac:dyDescent="0.2">
      <c r="A58" s="246"/>
      <c r="B58" s="252" t="s">
        <v>85</v>
      </c>
      <c r="C58" s="242"/>
      <c r="D58" s="249"/>
      <c r="E58" s="261"/>
      <c r="F58" s="68"/>
      <c r="G58" s="261"/>
      <c r="H58" s="261"/>
      <c r="I58" s="261"/>
      <c r="J58" s="261"/>
      <c r="K58" s="261"/>
      <c r="L58" s="263"/>
      <c r="M58" s="261"/>
      <c r="N58" s="147"/>
      <c r="O58" s="263"/>
      <c r="P58" s="335"/>
      <c r="Q58" s="261"/>
      <c r="R58" s="261"/>
      <c r="S58" s="142"/>
      <c r="T58" s="261"/>
      <c r="U58" s="221"/>
      <c r="V58" s="176"/>
      <c r="W58" s="264"/>
      <c r="X58" s="264"/>
      <c r="Y58" s="131"/>
      <c r="Z58" s="176"/>
      <c r="AA58" s="176"/>
      <c r="AB58" s="131"/>
      <c r="AC58" s="270"/>
      <c r="AD58" s="138"/>
      <c r="AE58" s="150">
        <f t="shared" si="1"/>
        <v>0</v>
      </c>
      <c r="AF58">
        <f t="shared" si="0"/>
        <v>0</v>
      </c>
    </row>
    <row r="59" spans="1:35" ht="15.75" hidden="1" customHeight="1" x14ac:dyDescent="0.2">
      <c r="A59" s="246"/>
      <c r="B59" s="252" t="s">
        <v>86</v>
      </c>
      <c r="C59" s="242"/>
      <c r="D59" s="249"/>
      <c r="E59" s="261"/>
      <c r="F59" s="68"/>
      <c r="G59" s="261"/>
      <c r="H59" s="68"/>
      <c r="I59" s="68"/>
      <c r="J59" s="70"/>
      <c r="K59" s="261"/>
      <c r="L59" s="263"/>
      <c r="M59" s="176"/>
      <c r="N59" s="263"/>
      <c r="O59" s="263"/>
      <c r="P59" s="335"/>
      <c r="Q59" s="142"/>
      <c r="R59" s="264"/>
      <c r="S59" s="261"/>
      <c r="T59" s="263"/>
      <c r="U59" s="131"/>
      <c r="V59" s="131"/>
      <c r="W59" s="261"/>
      <c r="X59" s="296"/>
      <c r="Y59" s="264"/>
      <c r="Z59" s="221"/>
      <c r="AA59" s="221"/>
      <c r="AB59" s="221"/>
      <c r="AC59" s="147"/>
      <c r="AD59" s="270"/>
      <c r="AE59" s="150">
        <f t="shared" si="1"/>
        <v>0</v>
      </c>
      <c r="AF59">
        <f t="shared" si="0"/>
        <v>0</v>
      </c>
      <c r="AG59" s="6"/>
      <c r="AH59" s="6"/>
      <c r="AI59" s="6"/>
    </row>
    <row r="60" spans="1:35" ht="15.6" customHeight="1" x14ac:dyDescent="0.2">
      <c r="A60" s="246"/>
      <c r="B60" s="252" t="s">
        <v>208</v>
      </c>
      <c r="C60" s="242">
        <v>4</v>
      </c>
      <c r="D60" s="249"/>
      <c r="E60" s="261"/>
      <c r="F60" s="261" t="s">
        <v>942</v>
      </c>
      <c r="G60" s="261"/>
      <c r="H60" s="261" t="s">
        <v>616</v>
      </c>
      <c r="I60" s="261" t="s">
        <v>617</v>
      </c>
      <c r="J60" s="261"/>
      <c r="K60" s="261" t="s">
        <v>949</v>
      </c>
      <c r="L60" s="261"/>
      <c r="M60" s="261"/>
      <c r="N60" s="261"/>
      <c r="O60" s="261"/>
      <c r="P60" s="335"/>
      <c r="Q60" s="261"/>
      <c r="R60" s="261"/>
      <c r="S60" s="261"/>
      <c r="T60" s="261"/>
      <c r="U60" s="264"/>
      <c r="V60" s="261"/>
      <c r="W60" s="304"/>
      <c r="X60" s="261"/>
      <c r="Y60" s="261"/>
      <c r="Z60" s="261"/>
      <c r="AA60" s="261"/>
      <c r="AB60" s="270"/>
      <c r="AC60" s="147"/>
      <c r="AD60" s="138"/>
      <c r="AE60" s="150">
        <f t="shared" si="1"/>
        <v>4</v>
      </c>
      <c r="AF60">
        <f t="shared" si="0"/>
        <v>4</v>
      </c>
      <c r="AG60" s="6"/>
      <c r="AH60" s="6"/>
      <c r="AI60" s="6"/>
    </row>
    <row r="61" spans="1:35" ht="15.75" hidden="1" customHeight="1" x14ac:dyDescent="0.2">
      <c r="A61" s="253"/>
      <c r="B61" s="252" t="s">
        <v>88</v>
      </c>
      <c r="C61" s="242"/>
      <c r="D61" s="249"/>
      <c r="E61" s="261"/>
      <c r="F61" s="68"/>
      <c r="G61" s="68"/>
      <c r="H61" s="261"/>
      <c r="I61" s="261"/>
      <c r="J61" s="261"/>
      <c r="K61" s="207"/>
      <c r="L61" s="263"/>
      <c r="M61" s="176"/>
      <c r="N61" s="263"/>
      <c r="O61" s="261"/>
      <c r="P61" s="335"/>
      <c r="Q61" s="264"/>
      <c r="R61" s="124"/>
      <c r="S61" s="261"/>
      <c r="T61" s="142"/>
      <c r="U61" s="264"/>
      <c r="V61" s="176"/>
      <c r="W61" s="221"/>
      <c r="X61" s="265"/>
      <c r="Y61" s="255"/>
      <c r="Z61" s="264"/>
      <c r="AA61" s="264"/>
      <c r="AB61" s="221"/>
      <c r="AC61" s="147"/>
      <c r="AD61" s="270"/>
      <c r="AE61" s="150">
        <f t="shared" si="1"/>
        <v>0</v>
      </c>
      <c r="AF61">
        <f t="shared" si="0"/>
        <v>0</v>
      </c>
    </row>
    <row r="62" spans="1:35" ht="15.75" hidden="1" customHeight="1" x14ac:dyDescent="0.2">
      <c r="A62" s="253"/>
      <c r="B62" s="252" t="s">
        <v>89</v>
      </c>
      <c r="C62" s="242"/>
      <c r="D62" s="249"/>
      <c r="E62" s="261"/>
      <c r="F62" s="261"/>
      <c r="G62" s="261"/>
      <c r="H62" s="261"/>
      <c r="I62" s="261"/>
      <c r="J62" s="261"/>
      <c r="K62" s="261"/>
      <c r="L62" s="142"/>
      <c r="M62" s="141"/>
      <c r="N62" s="261"/>
      <c r="O62" s="70"/>
      <c r="P62" s="335"/>
      <c r="Q62" s="116"/>
      <c r="R62" s="142"/>
      <c r="S62" s="264"/>
      <c r="T62" s="261"/>
      <c r="U62" s="141"/>
      <c r="V62" s="131"/>
      <c r="W62" s="131"/>
      <c r="X62" s="136"/>
      <c r="Y62" s="141"/>
      <c r="Z62" s="221"/>
      <c r="AA62" s="221"/>
      <c r="AB62" s="270"/>
      <c r="AC62" s="147"/>
      <c r="AD62" s="136"/>
      <c r="AE62" s="150">
        <f t="shared" si="1"/>
        <v>0</v>
      </c>
      <c r="AF62">
        <f t="shared" si="0"/>
        <v>0</v>
      </c>
    </row>
    <row r="63" spans="1:35" ht="15.75" customHeight="1" x14ac:dyDescent="0.2">
      <c r="A63" s="246"/>
      <c r="B63" s="252" t="s">
        <v>157</v>
      </c>
      <c r="C63" s="242">
        <v>4</v>
      </c>
      <c r="D63" s="251"/>
      <c r="E63" s="261"/>
      <c r="F63" s="261" t="s">
        <v>942</v>
      </c>
      <c r="G63" s="261" t="s">
        <v>945</v>
      </c>
      <c r="H63" s="261" t="s">
        <v>616</v>
      </c>
      <c r="I63" s="261" t="s">
        <v>617</v>
      </c>
      <c r="J63" s="261"/>
      <c r="K63" s="261"/>
      <c r="L63" s="261"/>
      <c r="M63" s="261"/>
      <c r="N63" s="261"/>
      <c r="O63" s="261"/>
      <c r="P63" s="335"/>
      <c r="Q63" s="261"/>
      <c r="R63" s="261"/>
      <c r="S63" s="261"/>
      <c r="T63" s="261"/>
      <c r="U63" s="261"/>
      <c r="V63" s="261"/>
      <c r="W63" s="304"/>
      <c r="X63" s="261"/>
      <c r="Y63" s="261"/>
      <c r="Z63" s="261"/>
      <c r="AA63" s="261"/>
      <c r="AB63" s="221"/>
      <c r="AC63" s="270"/>
      <c r="AD63" s="270"/>
      <c r="AE63" s="150">
        <f t="shared" si="1"/>
        <v>4</v>
      </c>
      <c r="AF63">
        <f t="shared" si="0"/>
        <v>4</v>
      </c>
    </row>
    <row r="64" spans="1:35" ht="15.75" customHeight="1" x14ac:dyDescent="0.2">
      <c r="A64" s="246"/>
      <c r="B64" s="252" t="s">
        <v>95</v>
      </c>
      <c r="C64" s="242">
        <v>4</v>
      </c>
      <c r="D64" s="249"/>
      <c r="E64" s="261" t="s">
        <v>613</v>
      </c>
      <c r="F64" s="261" t="s">
        <v>942</v>
      </c>
      <c r="G64" s="261" t="s">
        <v>615</v>
      </c>
      <c r="H64" s="261" t="s">
        <v>616</v>
      </c>
      <c r="I64" s="261"/>
      <c r="J64" s="261"/>
      <c r="K64" s="261"/>
      <c r="L64" s="334"/>
      <c r="M64" s="261"/>
      <c r="N64" s="261"/>
      <c r="O64" s="261"/>
      <c r="P64" s="335"/>
      <c r="Q64" s="261"/>
      <c r="R64" s="261"/>
      <c r="S64" s="261"/>
      <c r="T64" s="261"/>
      <c r="U64" s="261"/>
      <c r="V64" s="261"/>
      <c r="W64" s="304"/>
      <c r="X64" s="261"/>
      <c r="Y64" s="261"/>
      <c r="Z64" s="261"/>
      <c r="AA64" s="261"/>
      <c r="AB64" s="270"/>
      <c r="AC64" s="270"/>
      <c r="AD64" s="270"/>
      <c r="AE64" s="150">
        <f t="shared" si="1"/>
        <v>3</v>
      </c>
      <c r="AF64">
        <f t="shared" si="0"/>
        <v>4</v>
      </c>
    </row>
    <row r="65" spans="1:32" ht="15.75" customHeight="1" x14ac:dyDescent="0.2">
      <c r="A65" s="253"/>
      <c r="B65" s="252" t="s">
        <v>108</v>
      </c>
      <c r="C65" s="242">
        <v>4</v>
      </c>
      <c r="D65" s="251"/>
      <c r="E65" s="261"/>
      <c r="F65" s="261"/>
      <c r="G65" s="261" t="s">
        <v>615</v>
      </c>
      <c r="H65" s="261" t="s">
        <v>616</v>
      </c>
      <c r="I65" s="261" t="s">
        <v>617</v>
      </c>
      <c r="J65" s="261"/>
      <c r="K65" s="261" t="s">
        <v>949</v>
      </c>
      <c r="L65" s="334"/>
      <c r="M65" s="261"/>
      <c r="N65" s="261"/>
      <c r="O65" s="261"/>
      <c r="P65" s="335"/>
      <c r="Q65" s="261"/>
      <c r="R65" s="261"/>
      <c r="S65" s="261"/>
      <c r="T65" s="261"/>
      <c r="U65" s="261"/>
      <c r="V65" s="261"/>
      <c r="W65" s="261"/>
      <c r="X65" s="296"/>
      <c r="Y65" s="261"/>
      <c r="Z65" s="70"/>
      <c r="AA65" s="261"/>
      <c r="AB65" s="270"/>
      <c r="AC65" s="138"/>
      <c r="AD65" s="270"/>
      <c r="AE65" s="150">
        <f t="shared" si="1"/>
        <v>4</v>
      </c>
      <c r="AF65">
        <f t="shared" si="0"/>
        <v>4</v>
      </c>
    </row>
    <row r="66" spans="1:32" ht="15.75" hidden="1" customHeight="1" x14ac:dyDescent="0.2">
      <c r="A66" s="253"/>
      <c r="B66" s="252" t="s">
        <v>91</v>
      </c>
      <c r="C66" s="242"/>
      <c r="D66" s="251"/>
      <c r="E66" s="261"/>
      <c r="F66" s="261"/>
      <c r="G66" s="261"/>
      <c r="H66" s="261"/>
      <c r="I66" s="261"/>
      <c r="J66" s="261"/>
      <c r="K66" s="261"/>
      <c r="L66" s="261"/>
      <c r="M66" s="261"/>
      <c r="N66" s="261"/>
      <c r="O66" s="261"/>
      <c r="P66" s="335"/>
      <c r="Q66" s="261"/>
      <c r="R66" s="261"/>
      <c r="S66" s="264"/>
      <c r="T66" s="70"/>
      <c r="U66" s="70"/>
      <c r="V66" s="261"/>
      <c r="W66" s="261"/>
      <c r="X66" s="261"/>
      <c r="Y66" s="261"/>
      <c r="Z66" s="261"/>
      <c r="AA66" s="264"/>
      <c r="AB66" s="270"/>
      <c r="AC66" s="138"/>
      <c r="AD66" s="138"/>
      <c r="AE66" s="150">
        <f t="shared" si="1"/>
        <v>0</v>
      </c>
      <c r="AF66">
        <f t="shared" si="0"/>
        <v>0</v>
      </c>
    </row>
    <row r="67" spans="1:32" ht="15.75" hidden="1" customHeight="1" x14ac:dyDescent="0.2">
      <c r="A67" s="246"/>
      <c r="B67" s="252" t="s">
        <v>94</v>
      </c>
      <c r="C67" s="242"/>
      <c r="D67" s="251"/>
      <c r="E67" s="261"/>
      <c r="F67" s="261"/>
      <c r="G67" s="261"/>
      <c r="H67" s="261"/>
      <c r="I67" s="261"/>
      <c r="J67" s="70"/>
      <c r="K67" s="263"/>
      <c r="L67" s="261"/>
      <c r="M67" s="261"/>
      <c r="N67" s="263"/>
      <c r="O67" s="263"/>
      <c r="P67" s="335"/>
      <c r="Q67" s="261"/>
      <c r="R67" s="264"/>
      <c r="S67" s="264"/>
      <c r="T67" s="264"/>
      <c r="U67" s="261"/>
      <c r="V67" s="131"/>
      <c r="W67" s="131"/>
      <c r="X67" s="265"/>
      <c r="Y67" s="261"/>
      <c r="Z67" s="264"/>
      <c r="AA67" s="264"/>
      <c r="AB67" s="271"/>
      <c r="AC67" s="270"/>
      <c r="AD67" s="271"/>
      <c r="AE67" s="150">
        <f t="shared" si="1"/>
        <v>0</v>
      </c>
      <c r="AF67">
        <f t="shared" si="0"/>
        <v>0</v>
      </c>
    </row>
    <row r="68" spans="1:32" ht="15.75" customHeight="1" x14ac:dyDescent="0.2">
      <c r="A68" s="253"/>
      <c r="B68" s="252" t="s">
        <v>73</v>
      </c>
      <c r="C68" s="242">
        <v>4</v>
      </c>
      <c r="D68" s="249"/>
      <c r="E68" s="261" t="s">
        <v>613</v>
      </c>
      <c r="F68" s="261" t="s">
        <v>942</v>
      </c>
      <c r="G68" s="261" t="s">
        <v>615</v>
      </c>
      <c r="H68" s="261"/>
      <c r="I68" s="261"/>
      <c r="J68" s="261"/>
      <c r="K68" s="261" t="s">
        <v>949</v>
      </c>
      <c r="L68" s="297"/>
      <c r="M68" s="261"/>
      <c r="N68" s="264"/>
      <c r="O68" s="261"/>
      <c r="P68" s="335"/>
      <c r="Q68" s="261"/>
      <c r="R68" s="261"/>
      <c r="S68" s="265"/>
      <c r="T68" s="261"/>
      <c r="U68" s="176"/>
      <c r="V68" s="265"/>
      <c r="W68" s="176"/>
      <c r="X68" s="265"/>
      <c r="Y68" s="264"/>
      <c r="Z68" s="261"/>
      <c r="AA68" s="261"/>
      <c r="AB68" s="270"/>
      <c r="AC68" s="138"/>
      <c r="AD68" s="138"/>
      <c r="AE68" s="150">
        <f t="shared" si="1"/>
        <v>3</v>
      </c>
      <c r="AF68">
        <f t="shared" si="0"/>
        <v>4</v>
      </c>
    </row>
    <row r="69" spans="1:32" ht="15.75" hidden="1" customHeight="1" x14ac:dyDescent="0.2">
      <c r="A69" s="253"/>
      <c r="B69" s="252" t="s">
        <v>96</v>
      </c>
      <c r="C69" s="242"/>
      <c r="D69" s="249"/>
      <c r="E69" s="261"/>
      <c r="F69" s="261"/>
      <c r="G69" s="68"/>
      <c r="H69" s="68"/>
      <c r="I69" s="68"/>
      <c r="J69" s="68"/>
      <c r="K69" s="207"/>
      <c r="L69" s="263"/>
      <c r="M69" s="131"/>
      <c r="N69" s="261"/>
      <c r="O69" s="147"/>
      <c r="P69" s="335"/>
      <c r="Q69" s="124"/>
      <c r="R69" s="147"/>
      <c r="S69" s="147"/>
      <c r="T69" s="263"/>
      <c r="U69" s="141"/>
      <c r="V69" s="131"/>
      <c r="W69" s="141"/>
      <c r="X69" s="296"/>
      <c r="Y69" s="261"/>
      <c r="Z69" s="264"/>
      <c r="AA69" s="264"/>
      <c r="AB69" s="270"/>
      <c r="AC69" s="147"/>
      <c r="AD69" s="270"/>
      <c r="AE69" s="150">
        <f t="shared" si="1"/>
        <v>0</v>
      </c>
      <c r="AF69">
        <f t="shared" si="0"/>
        <v>0</v>
      </c>
    </row>
    <row r="70" spans="1:32" ht="15.75" customHeight="1" x14ac:dyDescent="0.2">
      <c r="A70" s="246"/>
      <c r="B70" s="252" t="s">
        <v>78</v>
      </c>
      <c r="C70" s="242">
        <v>4</v>
      </c>
      <c r="D70" s="249"/>
      <c r="E70" s="261"/>
      <c r="F70" s="261" t="s">
        <v>942</v>
      </c>
      <c r="G70" s="261" t="s">
        <v>615</v>
      </c>
      <c r="H70" s="261" t="s">
        <v>616</v>
      </c>
      <c r="I70" s="261"/>
      <c r="J70" s="261"/>
      <c r="K70" s="261" t="s">
        <v>949</v>
      </c>
      <c r="L70" s="264"/>
      <c r="M70" s="261"/>
      <c r="N70" s="264"/>
      <c r="O70" s="261"/>
      <c r="P70" s="335"/>
      <c r="Q70" s="264"/>
      <c r="R70" s="265"/>
      <c r="S70" s="261"/>
      <c r="T70" s="261"/>
      <c r="U70" s="265"/>
      <c r="V70" s="261"/>
      <c r="W70" s="304"/>
      <c r="X70" s="261"/>
      <c r="Y70" s="261"/>
      <c r="Z70" s="264"/>
      <c r="AA70" s="264"/>
      <c r="AB70" s="270"/>
      <c r="AC70" s="270"/>
      <c r="AD70" s="270"/>
      <c r="AE70" s="150">
        <f t="shared" si="1"/>
        <v>4</v>
      </c>
      <c r="AF70">
        <f t="shared" si="0"/>
        <v>4</v>
      </c>
    </row>
    <row r="71" spans="1:32" ht="15.75" customHeight="1" x14ac:dyDescent="0.2">
      <c r="A71" s="128"/>
      <c r="B71" s="252" t="s">
        <v>60</v>
      </c>
      <c r="C71" s="242">
        <v>4</v>
      </c>
      <c r="D71" s="249"/>
      <c r="E71" s="261"/>
      <c r="F71" s="261" t="s">
        <v>942</v>
      </c>
      <c r="G71" s="261"/>
      <c r="H71" s="261" t="s">
        <v>616</v>
      </c>
      <c r="I71" s="261" t="s">
        <v>617</v>
      </c>
      <c r="J71" s="261"/>
      <c r="K71" s="261" t="s">
        <v>949</v>
      </c>
      <c r="L71" s="334"/>
      <c r="M71" s="261"/>
      <c r="N71" s="261"/>
      <c r="O71" s="261"/>
      <c r="P71" s="335"/>
      <c r="Q71" s="261"/>
      <c r="R71" s="264"/>
      <c r="S71" s="261"/>
      <c r="T71" s="261"/>
      <c r="U71" s="261"/>
      <c r="V71" s="261"/>
      <c r="W71" s="304"/>
      <c r="X71" s="261"/>
      <c r="Y71" s="261"/>
      <c r="Z71" s="264"/>
      <c r="AA71" s="261"/>
      <c r="AB71" s="270"/>
      <c r="AC71" s="147"/>
      <c r="AD71" s="270"/>
      <c r="AE71" s="150">
        <f t="shared" si="1"/>
        <v>4</v>
      </c>
      <c r="AF71">
        <f t="shared" si="0"/>
        <v>4</v>
      </c>
    </row>
    <row r="72" spans="1:32" ht="15.75" hidden="1" customHeight="1" x14ac:dyDescent="0.2">
      <c r="A72" s="253"/>
      <c r="B72" s="252" t="s">
        <v>99</v>
      </c>
      <c r="C72" s="242"/>
      <c r="D72" s="249"/>
      <c r="E72" s="261"/>
      <c r="F72" s="68"/>
      <c r="G72" s="68"/>
      <c r="H72" s="68"/>
      <c r="I72" s="68"/>
      <c r="J72" s="261"/>
      <c r="K72" s="207"/>
      <c r="L72" s="147"/>
      <c r="M72" s="176"/>
      <c r="N72" s="263"/>
      <c r="O72" s="124"/>
      <c r="P72" s="335"/>
      <c r="Q72" s="264"/>
      <c r="R72" s="264"/>
      <c r="S72" s="264"/>
      <c r="T72" s="147"/>
      <c r="U72" s="141"/>
      <c r="V72" s="221"/>
      <c r="W72" s="141"/>
      <c r="X72" s="207"/>
      <c r="Y72" s="149"/>
      <c r="Z72" s="264"/>
      <c r="AA72" s="264"/>
      <c r="AB72" s="270"/>
      <c r="AC72" s="147"/>
      <c r="AD72" s="138"/>
      <c r="AE72" s="150">
        <f t="shared" si="1"/>
        <v>0</v>
      </c>
      <c r="AF72">
        <f t="shared" si="0"/>
        <v>0</v>
      </c>
    </row>
    <row r="73" spans="1:32" ht="15.75" hidden="1" customHeight="1" x14ac:dyDescent="0.2">
      <c r="A73" s="246"/>
      <c r="B73" s="252" t="s">
        <v>100</v>
      </c>
      <c r="C73" s="242"/>
      <c r="D73" s="249"/>
      <c r="E73" s="261"/>
      <c r="F73" s="68"/>
      <c r="G73" s="68"/>
      <c r="H73" s="68"/>
      <c r="I73" s="68"/>
      <c r="J73" s="70"/>
      <c r="K73" s="263"/>
      <c r="L73" s="70"/>
      <c r="M73" s="176"/>
      <c r="N73" s="124"/>
      <c r="O73" s="147"/>
      <c r="P73" s="335"/>
      <c r="Q73" s="124"/>
      <c r="R73" s="264"/>
      <c r="S73" s="147"/>
      <c r="T73" s="147"/>
      <c r="U73" s="264"/>
      <c r="V73" s="141"/>
      <c r="W73" s="131"/>
      <c r="X73" s="136"/>
      <c r="Y73" s="298"/>
      <c r="Z73" s="176"/>
      <c r="AA73" s="176"/>
      <c r="AB73" s="221"/>
      <c r="AC73" s="147"/>
      <c r="AD73" s="138"/>
      <c r="AE73" s="150">
        <f t="shared" si="1"/>
        <v>0</v>
      </c>
      <c r="AF73">
        <f t="shared" ref="AF73:AF124" si="2">COUNTA(E73:AD73)</f>
        <v>0</v>
      </c>
    </row>
    <row r="74" spans="1:32" ht="15.75" hidden="1" customHeight="1" x14ac:dyDescent="0.2">
      <c r="A74" s="246"/>
      <c r="B74" s="252" t="s">
        <v>101</v>
      </c>
      <c r="C74" s="242"/>
      <c r="D74" s="249"/>
      <c r="E74" s="261"/>
      <c r="F74" s="261"/>
      <c r="G74" s="261"/>
      <c r="H74" s="261"/>
      <c r="I74" s="261"/>
      <c r="J74" s="70"/>
      <c r="K74" s="263"/>
      <c r="L74" s="264"/>
      <c r="M74" s="261"/>
      <c r="N74" s="261"/>
      <c r="O74" s="261"/>
      <c r="P74" s="335"/>
      <c r="Q74" s="261"/>
      <c r="R74" s="261"/>
      <c r="S74" s="261"/>
      <c r="T74" s="261"/>
      <c r="U74" s="261"/>
      <c r="V74" s="261"/>
      <c r="W74" s="261"/>
      <c r="X74" s="261"/>
      <c r="Y74" s="264"/>
      <c r="Z74" s="261"/>
      <c r="AA74" s="261"/>
      <c r="AB74" s="270"/>
      <c r="AC74" s="270"/>
      <c r="AD74" s="138"/>
      <c r="AE74" s="150">
        <f t="shared" ref="AE74:AE136" si="3">COUNTA(F74:I74,K74:AB74)</f>
        <v>0</v>
      </c>
      <c r="AF74">
        <f t="shared" si="2"/>
        <v>0</v>
      </c>
    </row>
    <row r="75" spans="1:32" ht="15.75" customHeight="1" x14ac:dyDescent="0.2">
      <c r="A75" s="253"/>
      <c r="B75" s="252" t="s">
        <v>71</v>
      </c>
      <c r="C75" s="242">
        <v>4</v>
      </c>
      <c r="D75" s="249"/>
      <c r="E75" s="261" t="s">
        <v>613</v>
      </c>
      <c r="F75" s="261" t="s">
        <v>942</v>
      </c>
      <c r="G75" s="261" t="s">
        <v>615</v>
      </c>
      <c r="H75" s="261"/>
      <c r="I75" s="261" t="s">
        <v>617</v>
      </c>
      <c r="J75" s="261"/>
      <c r="K75" s="261"/>
      <c r="L75" s="334"/>
      <c r="M75" s="261"/>
      <c r="N75" s="261"/>
      <c r="O75" s="261"/>
      <c r="P75" s="335"/>
      <c r="Q75" s="261"/>
      <c r="R75" s="261"/>
      <c r="S75" s="261"/>
      <c r="T75" s="261"/>
      <c r="U75" s="261"/>
      <c r="V75" s="261"/>
      <c r="W75" s="304"/>
      <c r="X75" s="261"/>
      <c r="Y75" s="261"/>
      <c r="Z75" s="264"/>
      <c r="AA75" s="264"/>
      <c r="AB75" s="270"/>
      <c r="AC75" s="147"/>
      <c r="AD75" s="138"/>
      <c r="AE75" s="150">
        <f t="shared" si="3"/>
        <v>3</v>
      </c>
      <c r="AF75">
        <f t="shared" si="2"/>
        <v>4</v>
      </c>
    </row>
    <row r="76" spans="1:32" ht="15.75" hidden="1" customHeight="1" x14ac:dyDescent="0.2">
      <c r="A76" s="253"/>
      <c r="B76" s="252" t="s">
        <v>103</v>
      </c>
      <c r="C76" s="242"/>
      <c r="D76" s="249"/>
      <c r="E76" s="261"/>
      <c r="F76" s="261"/>
      <c r="G76" s="261"/>
      <c r="H76" s="261"/>
      <c r="I76" s="261"/>
      <c r="J76" s="261"/>
      <c r="K76" s="261"/>
      <c r="L76" s="261"/>
      <c r="M76" s="261"/>
      <c r="N76" s="264"/>
      <c r="O76" s="264"/>
      <c r="P76" s="335"/>
      <c r="Q76" s="261"/>
      <c r="R76" s="263"/>
      <c r="S76" s="261"/>
      <c r="T76" s="261"/>
      <c r="U76" s="264"/>
      <c r="V76" s="264"/>
      <c r="W76" s="270"/>
      <c r="X76" s="265"/>
      <c r="Y76" s="264"/>
      <c r="Z76" s="221"/>
      <c r="AA76" s="221"/>
      <c r="AB76" s="221"/>
      <c r="AC76" s="270"/>
      <c r="AD76" s="138"/>
      <c r="AE76" s="150">
        <f t="shared" si="3"/>
        <v>0</v>
      </c>
      <c r="AF76">
        <f t="shared" si="2"/>
        <v>0</v>
      </c>
    </row>
    <row r="77" spans="1:32" ht="15.75" customHeight="1" x14ac:dyDescent="0.2">
      <c r="A77" s="246"/>
      <c r="B77" s="252" t="s">
        <v>142</v>
      </c>
      <c r="C77" s="242">
        <v>4</v>
      </c>
      <c r="D77" s="249"/>
      <c r="E77" s="261"/>
      <c r="F77" s="261" t="s">
        <v>942</v>
      </c>
      <c r="G77" s="261" t="s">
        <v>615</v>
      </c>
      <c r="H77" s="261" t="s">
        <v>616</v>
      </c>
      <c r="I77" s="261"/>
      <c r="J77" s="261"/>
      <c r="K77" s="261" t="s">
        <v>949</v>
      </c>
      <c r="L77" s="263"/>
      <c r="M77" s="261"/>
      <c r="N77" s="261"/>
      <c r="O77" s="261"/>
      <c r="P77" s="335"/>
      <c r="Q77" s="142"/>
      <c r="R77" s="261"/>
      <c r="S77" s="261"/>
      <c r="T77" s="261"/>
      <c r="U77" s="261"/>
      <c r="V77" s="261"/>
      <c r="W77" s="304"/>
      <c r="X77" s="261"/>
      <c r="Y77" s="261"/>
      <c r="Z77" s="261"/>
      <c r="AA77" s="261"/>
      <c r="AB77" s="221"/>
      <c r="AC77" s="147"/>
      <c r="AD77" s="138"/>
      <c r="AE77" s="150">
        <f t="shared" si="3"/>
        <v>4</v>
      </c>
      <c r="AF77">
        <f t="shared" si="2"/>
        <v>4</v>
      </c>
    </row>
    <row r="78" spans="1:32" ht="15.75" customHeight="1" x14ac:dyDescent="0.2">
      <c r="A78" s="246"/>
      <c r="B78" s="252" t="s">
        <v>931</v>
      </c>
      <c r="C78" s="242">
        <v>4</v>
      </c>
      <c r="D78" s="249"/>
      <c r="E78" s="261"/>
      <c r="F78" s="261" t="s">
        <v>942</v>
      </c>
      <c r="G78" s="261" t="s">
        <v>615</v>
      </c>
      <c r="H78" s="261" t="s">
        <v>616</v>
      </c>
      <c r="I78" s="261"/>
      <c r="J78" s="261"/>
      <c r="K78" s="261" t="s">
        <v>949</v>
      </c>
      <c r="L78" s="263"/>
      <c r="M78" s="261"/>
      <c r="N78" s="147"/>
      <c r="O78" s="261"/>
      <c r="P78" s="335"/>
      <c r="Q78" s="70"/>
      <c r="R78" s="263"/>
      <c r="S78" s="261"/>
      <c r="T78" s="147"/>
      <c r="U78" s="141"/>
      <c r="V78" s="264"/>
      <c r="W78" s="264"/>
      <c r="X78" s="263"/>
      <c r="Y78" s="149"/>
      <c r="Z78" s="131"/>
      <c r="AA78" s="264"/>
      <c r="AB78" s="221"/>
      <c r="AC78" s="270"/>
      <c r="AD78" s="270"/>
      <c r="AE78" s="150">
        <f t="shared" si="3"/>
        <v>4</v>
      </c>
      <c r="AF78">
        <f t="shared" si="2"/>
        <v>4</v>
      </c>
    </row>
    <row r="79" spans="1:32" ht="15.75" hidden="1" customHeight="1" x14ac:dyDescent="0.2">
      <c r="A79" s="253"/>
      <c r="B79" s="252" t="s">
        <v>93</v>
      </c>
      <c r="C79" s="242"/>
      <c r="D79" s="249"/>
      <c r="E79" s="261"/>
      <c r="F79" s="261"/>
      <c r="G79" s="261"/>
      <c r="H79" s="261"/>
      <c r="I79" s="261"/>
      <c r="J79" s="261"/>
      <c r="K79" s="261"/>
      <c r="L79" s="297"/>
      <c r="M79" s="261"/>
      <c r="N79" s="261"/>
      <c r="O79" s="263"/>
      <c r="P79" s="335"/>
      <c r="Q79" s="263"/>
      <c r="R79" s="261"/>
      <c r="S79" s="261"/>
      <c r="T79" s="264"/>
      <c r="U79" s="261"/>
      <c r="V79" s="261"/>
      <c r="W79" s="270"/>
      <c r="X79" s="261"/>
      <c r="Y79" s="298"/>
      <c r="Z79" s="176"/>
      <c r="AA79" s="70"/>
      <c r="AB79" s="221"/>
      <c r="AC79" s="270"/>
      <c r="AD79" s="270"/>
      <c r="AE79" s="150">
        <f t="shared" si="3"/>
        <v>0</v>
      </c>
      <c r="AF79">
        <f t="shared" si="2"/>
        <v>0</v>
      </c>
    </row>
    <row r="80" spans="1:32" ht="15.75" customHeight="1" x14ac:dyDescent="0.2">
      <c r="A80" s="246"/>
      <c r="B80" s="252" t="s">
        <v>106</v>
      </c>
      <c r="C80" s="242">
        <v>4</v>
      </c>
      <c r="D80" s="249"/>
      <c r="E80" s="261" t="s">
        <v>613</v>
      </c>
      <c r="F80" s="261"/>
      <c r="G80" s="261" t="s">
        <v>615</v>
      </c>
      <c r="H80" s="261" t="s">
        <v>616</v>
      </c>
      <c r="I80" s="261" t="s">
        <v>617</v>
      </c>
      <c r="J80" s="261"/>
      <c r="K80" s="263"/>
      <c r="L80" s="147"/>
      <c r="M80" s="261"/>
      <c r="N80" s="263"/>
      <c r="O80" s="262"/>
      <c r="P80" s="335"/>
      <c r="Q80" s="70"/>
      <c r="R80" s="263"/>
      <c r="S80" s="262"/>
      <c r="T80" s="147"/>
      <c r="U80" s="141"/>
      <c r="V80" s="261"/>
      <c r="W80" s="261"/>
      <c r="X80" s="263"/>
      <c r="Y80" s="319"/>
      <c r="Z80" s="267"/>
      <c r="AA80" s="262"/>
      <c r="AB80" s="221"/>
      <c r="AC80" s="270"/>
      <c r="AD80" s="270"/>
      <c r="AE80" s="150">
        <f t="shared" si="3"/>
        <v>3</v>
      </c>
      <c r="AF80">
        <f t="shared" si="2"/>
        <v>4</v>
      </c>
    </row>
    <row r="81" spans="1:32" ht="15.75" customHeight="1" x14ac:dyDescent="0.2">
      <c r="A81" s="253"/>
      <c r="B81" s="252" t="s">
        <v>160</v>
      </c>
      <c r="C81" s="242">
        <v>4</v>
      </c>
      <c r="D81" s="249"/>
      <c r="E81" s="261" t="s">
        <v>613</v>
      </c>
      <c r="F81" s="261" t="s">
        <v>942</v>
      </c>
      <c r="G81" s="261" t="s">
        <v>615</v>
      </c>
      <c r="H81" s="261"/>
      <c r="I81" s="261"/>
      <c r="J81" s="261"/>
      <c r="K81" s="261" t="s">
        <v>949</v>
      </c>
      <c r="L81" s="297"/>
      <c r="M81" s="261"/>
      <c r="N81" s="261"/>
      <c r="O81" s="262"/>
      <c r="P81" s="335"/>
      <c r="Q81" s="261"/>
      <c r="R81" s="262"/>
      <c r="S81" s="261"/>
      <c r="T81" s="261"/>
      <c r="U81" s="261"/>
      <c r="V81" s="261"/>
      <c r="W81" s="262"/>
      <c r="X81" s="261"/>
      <c r="Y81" s="261"/>
      <c r="Z81" s="261"/>
      <c r="AA81" s="261"/>
      <c r="AB81" s="270"/>
      <c r="AC81" s="270"/>
      <c r="AD81" s="270"/>
      <c r="AE81" s="150">
        <f t="shared" si="3"/>
        <v>3</v>
      </c>
      <c r="AF81">
        <f t="shared" si="2"/>
        <v>4</v>
      </c>
    </row>
    <row r="82" spans="1:32" ht="15.75" customHeight="1" x14ac:dyDescent="0.2">
      <c r="A82" s="253"/>
      <c r="B82" s="252" t="s">
        <v>107</v>
      </c>
      <c r="C82" s="242">
        <v>4</v>
      </c>
      <c r="D82" s="249"/>
      <c r="E82" s="261" t="s">
        <v>613</v>
      </c>
      <c r="F82" s="261" t="s">
        <v>942</v>
      </c>
      <c r="G82" s="261" t="s">
        <v>615</v>
      </c>
      <c r="H82" s="261"/>
      <c r="I82" s="261" t="s">
        <v>617</v>
      </c>
      <c r="J82" s="261"/>
      <c r="K82" s="261"/>
      <c r="L82" s="297"/>
      <c r="M82" s="261"/>
      <c r="N82" s="261"/>
      <c r="O82" s="261"/>
      <c r="P82" s="335"/>
      <c r="Q82" s="261"/>
      <c r="R82" s="261"/>
      <c r="S82" s="261"/>
      <c r="T82" s="264"/>
      <c r="U82" s="261"/>
      <c r="V82" s="261"/>
      <c r="W82" s="304"/>
      <c r="X82" s="261"/>
      <c r="Y82" s="261"/>
      <c r="Z82" s="264"/>
      <c r="AA82" s="264"/>
      <c r="AB82" s="270"/>
      <c r="AC82" s="138"/>
      <c r="AD82" s="138"/>
      <c r="AE82" s="150">
        <f t="shared" si="3"/>
        <v>3</v>
      </c>
      <c r="AF82">
        <f t="shared" si="2"/>
        <v>4</v>
      </c>
    </row>
    <row r="83" spans="1:32" ht="15.75" customHeight="1" x14ac:dyDescent="0.2">
      <c r="A83" s="253"/>
      <c r="B83" s="252" t="s">
        <v>82</v>
      </c>
      <c r="C83" s="242">
        <v>4</v>
      </c>
      <c r="D83" s="251"/>
      <c r="E83" s="261"/>
      <c r="F83" s="261" t="s">
        <v>942</v>
      </c>
      <c r="G83" s="261" t="s">
        <v>615</v>
      </c>
      <c r="H83" s="261" t="s">
        <v>616</v>
      </c>
      <c r="I83" s="261" t="s">
        <v>617</v>
      </c>
      <c r="J83" s="70"/>
      <c r="K83" s="261"/>
      <c r="L83" s="263"/>
      <c r="M83" s="264"/>
      <c r="N83" s="261"/>
      <c r="O83" s="263"/>
      <c r="P83" s="262"/>
      <c r="Q83" s="142"/>
      <c r="R83" s="124"/>
      <c r="S83" s="142"/>
      <c r="T83" s="261"/>
      <c r="U83" s="264"/>
      <c r="V83" s="264"/>
      <c r="W83" s="261"/>
      <c r="X83" s="296"/>
      <c r="Y83" s="131"/>
      <c r="Z83" s="133"/>
      <c r="AA83" s="133"/>
      <c r="AB83" s="221"/>
      <c r="AC83" s="270"/>
      <c r="AD83" s="138"/>
      <c r="AE83" s="150">
        <f t="shared" si="3"/>
        <v>4</v>
      </c>
      <c r="AF83">
        <f t="shared" si="2"/>
        <v>4</v>
      </c>
    </row>
    <row r="84" spans="1:32" ht="15.75" hidden="1" customHeight="1" x14ac:dyDescent="0.2">
      <c r="A84" s="253"/>
      <c r="B84" s="252" t="s">
        <v>112</v>
      </c>
      <c r="C84" s="242"/>
      <c r="D84" s="249"/>
      <c r="E84" s="261"/>
      <c r="F84" s="68"/>
      <c r="G84" s="68"/>
      <c r="H84" s="68"/>
      <c r="I84" s="68"/>
      <c r="J84" s="261"/>
      <c r="K84" s="207"/>
      <c r="L84" s="263"/>
      <c r="M84" s="221"/>
      <c r="N84" s="147"/>
      <c r="O84" s="147"/>
      <c r="P84" s="335"/>
      <c r="Q84" s="147"/>
      <c r="R84" s="124"/>
      <c r="S84" s="261"/>
      <c r="T84" s="264"/>
      <c r="U84" s="131"/>
      <c r="V84" s="264"/>
      <c r="W84" s="264"/>
      <c r="X84" s="207"/>
      <c r="Y84" s="264"/>
      <c r="Z84" s="221"/>
      <c r="AA84" s="221"/>
      <c r="AB84" s="131"/>
      <c r="AC84" s="147"/>
      <c r="AD84" s="270"/>
      <c r="AE84" s="150">
        <f t="shared" si="3"/>
        <v>0</v>
      </c>
      <c r="AF84">
        <f t="shared" si="2"/>
        <v>0</v>
      </c>
    </row>
    <row r="85" spans="1:32" ht="15.75" hidden="1" customHeight="1" x14ac:dyDescent="0.2">
      <c r="A85" s="253"/>
      <c r="B85" s="252" t="s">
        <v>113</v>
      </c>
      <c r="C85" s="242"/>
      <c r="D85" s="249"/>
      <c r="E85" s="261"/>
      <c r="F85" s="68"/>
      <c r="G85" s="68"/>
      <c r="H85" s="68"/>
      <c r="I85" s="115"/>
      <c r="J85" s="262"/>
      <c r="K85" s="207"/>
      <c r="L85" s="147"/>
      <c r="M85" s="264"/>
      <c r="N85" s="261"/>
      <c r="O85" s="116"/>
      <c r="P85" s="335"/>
      <c r="Q85" s="264"/>
      <c r="R85" s="147"/>
      <c r="S85" s="124"/>
      <c r="T85" s="264"/>
      <c r="U85" s="131"/>
      <c r="V85" s="131"/>
      <c r="W85" s="131"/>
      <c r="X85" s="136"/>
      <c r="Y85" s="255"/>
      <c r="Z85" s="221"/>
      <c r="AA85" s="221"/>
      <c r="AB85" s="221"/>
      <c r="AC85" s="147"/>
      <c r="AD85" s="138"/>
      <c r="AE85" s="150">
        <f t="shared" si="3"/>
        <v>0</v>
      </c>
      <c r="AF85">
        <f t="shared" si="2"/>
        <v>0</v>
      </c>
    </row>
    <row r="86" spans="1:32" ht="15.75" hidden="1" customHeight="1" x14ac:dyDescent="0.2">
      <c r="A86" s="253"/>
      <c r="B86" s="252" t="s">
        <v>114</v>
      </c>
      <c r="C86" s="242"/>
      <c r="D86" s="249"/>
      <c r="E86" s="261"/>
      <c r="F86" s="261"/>
      <c r="G86" s="68"/>
      <c r="H86" s="261"/>
      <c r="I86" s="262"/>
      <c r="J86" s="115"/>
      <c r="K86" s="263"/>
      <c r="L86" s="263"/>
      <c r="M86" s="131"/>
      <c r="N86" s="264"/>
      <c r="O86" s="147"/>
      <c r="P86" s="335"/>
      <c r="Q86" s="124"/>
      <c r="R86" s="147"/>
      <c r="S86" s="263"/>
      <c r="T86" s="263"/>
      <c r="U86" s="131"/>
      <c r="V86" s="141"/>
      <c r="W86" s="131"/>
      <c r="X86" s="138"/>
      <c r="Y86" s="264"/>
      <c r="Z86" s="264"/>
      <c r="AA86" s="264"/>
      <c r="AB86" s="221"/>
      <c r="AC86" s="147"/>
      <c r="AD86" s="270"/>
      <c r="AE86" s="150">
        <f t="shared" si="3"/>
        <v>0</v>
      </c>
      <c r="AF86">
        <f t="shared" si="2"/>
        <v>0</v>
      </c>
    </row>
    <row r="87" spans="1:32" ht="15.75" hidden="1" customHeight="1" x14ac:dyDescent="0.2">
      <c r="A87" s="253"/>
      <c r="B87" s="252" t="s">
        <v>115</v>
      </c>
      <c r="C87" s="242"/>
      <c r="D87" s="249"/>
      <c r="E87" s="261"/>
      <c r="F87" s="261"/>
      <c r="G87" s="68"/>
      <c r="H87" s="68"/>
      <c r="I87" s="68"/>
      <c r="J87" s="68"/>
      <c r="K87" s="207"/>
      <c r="L87" s="147"/>
      <c r="M87" s="176"/>
      <c r="N87" s="261"/>
      <c r="O87" s="261"/>
      <c r="P87" s="335"/>
      <c r="Q87" s="147"/>
      <c r="R87" s="124"/>
      <c r="S87" s="147"/>
      <c r="T87" s="147"/>
      <c r="U87" s="221"/>
      <c r="V87" s="131"/>
      <c r="W87" s="176"/>
      <c r="X87" s="263"/>
      <c r="Y87" s="131"/>
      <c r="Z87" s="221"/>
      <c r="AA87" s="221"/>
      <c r="AB87" s="270"/>
      <c r="AC87" s="147"/>
      <c r="AD87" s="270"/>
      <c r="AE87" s="150">
        <f t="shared" si="3"/>
        <v>0</v>
      </c>
      <c r="AF87">
        <f t="shared" si="2"/>
        <v>0</v>
      </c>
    </row>
    <row r="88" spans="1:32" ht="15.75" hidden="1" customHeight="1" x14ac:dyDescent="0.2">
      <c r="A88" s="253"/>
      <c r="B88" s="252" t="s">
        <v>116</v>
      </c>
      <c r="C88" s="242"/>
      <c r="D88" s="249"/>
      <c r="E88" s="261"/>
      <c r="F88" s="68"/>
      <c r="G88" s="261"/>
      <c r="H88" s="261"/>
      <c r="I88" s="262"/>
      <c r="J88" s="115"/>
      <c r="K88" s="207"/>
      <c r="L88" s="264"/>
      <c r="M88" s="131"/>
      <c r="N88" s="147"/>
      <c r="O88" s="264"/>
      <c r="P88" s="335"/>
      <c r="Q88" s="147"/>
      <c r="R88" s="147"/>
      <c r="S88" s="147"/>
      <c r="T88" s="147"/>
      <c r="U88" s="221"/>
      <c r="V88" s="221"/>
      <c r="W88" s="264"/>
      <c r="X88" s="207"/>
      <c r="Y88" s="255"/>
      <c r="Z88" s="131"/>
      <c r="AA88" s="131"/>
      <c r="AB88" s="221"/>
      <c r="AC88" s="138"/>
      <c r="AD88" s="138"/>
      <c r="AE88" s="150">
        <f t="shared" si="3"/>
        <v>0</v>
      </c>
      <c r="AF88">
        <f t="shared" si="2"/>
        <v>0</v>
      </c>
    </row>
    <row r="89" spans="1:32" ht="15.75" hidden="1" customHeight="1" x14ac:dyDescent="0.2">
      <c r="A89" s="246"/>
      <c r="B89" s="252" t="s">
        <v>117</v>
      </c>
      <c r="C89" s="242"/>
      <c r="D89" s="249"/>
      <c r="E89" s="261"/>
      <c r="F89" s="261"/>
      <c r="G89" s="261"/>
      <c r="H89" s="261"/>
      <c r="I89" s="261"/>
      <c r="J89" s="261"/>
      <c r="K89" s="261"/>
      <c r="L89" s="264"/>
      <c r="M89" s="264"/>
      <c r="N89" s="264"/>
      <c r="O89" s="261"/>
      <c r="P89" s="335"/>
      <c r="Q89" s="261"/>
      <c r="R89" s="264"/>
      <c r="S89" s="264"/>
      <c r="T89" s="264"/>
      <c r="U89" s="261"/>
      <c r="V89" s="264"/>
      <c r="W89" s="261"/>
      <c r="X89" s="265"/>
      <c r="Y89" s="264"/>
      <c r="Z89" s="261"/>
      <c r="AA89" s="261"/>
      <c r="AB89" s="221"/>
      <c r="AC89" s="147"/>
      <c r="AD89" s="270"/>
      <c r="AE89" s="150">
        <f t="shared" si="3"/>
        <v>0</v>
      </c>
      <c r="AF89">
        <f t="shared" si="2"/>
        <v>0</v>
      </c>
    </row>
    <row r="90" spans="1:32" ht="15.75" hidden="1" customHeight="1" x14ac:dyDescent="0.2">
      <c r="A90" s="253"/>
      <c r="B90" s="252" t="s">
        <v>118</v>
      </c>
      <c r="C90" s="242"/>
      <c r="D90" s="249"/>
      <c r="E90" s="261"/>
      <c r="F90" s="261"/>
      <c r="G90" s="261"/>
      <c r="H90" s="261"/>
      <c r="I90" s="261"/>
      <c r="J90" s="261"/>
      <c r="K90" s="265"/>
      <c r="L90" s="124"/>
      <c r="M90" s="141"/>
      <c r="N90" s="264"/>
      <c r="O90" s="70"/>
      <c r="P90" s="335"/>
      <c r="Q90" s="261"/>
      <c r="R90" s="142"/>
      <c r="S90" s="261"/>
      <c r="T90" s="207"/>
      <c r="U90" s="131"/>
      <c r="V90" s="141"/>
      <c r="W90" s="131"/>
      <c r="X90" s="136"/>
      <c r="Y90" s="131"/>
      <c r="Z90" s="221"/>
      <c r="AA90" s="221"/>
      <c r="AB90" s="131"/>
      <c r="AC90" s="138"/>
      <c r="AD90" s="136"/>
      <c r="AE90" s="150">
        <f t="shared" si="3"/>
        <v>0</v>
      </c>
      <c r="AF90">
        <f t="shared" si="2"/>
        <v>0</v>
      </c>
    </row>
    <row r="91" spans="1:32" ht="15.75" hidden="1" customHeight="1" x14ac:dyDescent="0.2">
      <c r="A91" s="246"/>
      <c r="B91" s="252" t="s">
        <v>119</v>
      </c>
      <c r="C91" s="242"/>
      <c r="D91" s="249"/>
      <c r="E91" s="261"/>
      <c r="F91" s="261"/>
      <c r="G91" s="261"/>
      <c r="H91" s="261"/>
      <c r="I91" s="261"/>
      <c r="J91" s="261"/>
      <c r="K91" s="261"/>
      <c r="L91" s="261"/>
      <c r="M91" s="264"/>
      <c r="N91" s="264"/>
      <c r="O91" s="261"/>
      <c r="P91" s="335"/>
      <c r="Q91" s="261"/>
      <c r="R91" s="264"/>
      <c r="S91" s="265"/>
      <c r="T91" s="265"/>
      <c r="U91" s="264"/>
      <c r="V91" s="264"/>
      <c r="W91" s="264"/>
      <c r="X91" s="264"/>
      <c r="Y91" s="264"/>
      <c r="Z91" s="38"/>
      <c r="AA91" s="38"/>
      <c r="AB91" s="131"/>
      <c r="AC91" s="147"/>
      <c r="AD91" s="136"/>
      <c r="AE91" s="150">
        <f t="shared" si="3"/>
        <v>0</v>
      </c>
      <c r="AF91">
        <f t="shared" si="2"/>
        <v>0</v>
      </c>
    </row>
    <row r="92" spans="1:32" ht="15.75" hidden="1" customHeight="1" x14ac:dyDescent="0.2">
      <c r="A92" s="246"/>
      <c r="B92" s="252" t="s">
        <v>120</v>
      </c>
      <c r="C92" s="242"/>
      <c r="D92" s="249"/>
      <c r="E92" s="261"/>
      <c r="F92" s="261"/>
      <c r="G92" s="261"/>
      <c r="H92" s="261"/>
      <c r="I92" s="261"/>
      <c r="J92" s="261"/>
      <c r="K92" s="207"/>
      <c r="L92" s="147"/>
      <c r="M92" s="176"/>
      <c r="N92" s="261"/>
      <c r="O92" s="124"/>
      <c r="P92" s="335"/>
      <c r="Q92" s="147"/>
      <c r="R92" s="116"/>
      <c r="S92" s="147"/>
      <c r="T92" s="263"/>
      <c r="U92" s="131"/>
      <c r="V92" s="221"/>
      <c r="W92" s="131"/>
      <c r="X92" s="207"/>
      <c r="Y92" s="149"/>
      <c r="Z92" s="116"/>
      <c r="AA92" s="116"/>
      <c r="AB92" s="131"/>
      <c r="AC92" s="147"/>
      <c r="AD92" s="138"/>
      <c r="AE92" s="150">
        <f t="shared" si="3"/>
        <v>0</v>
      </c>
      <c r="AF92">
        <f t="shared" si="2"/>
        <v>0</v>
      </c>
    </row>
    <row r="93" spans="1:32" ht="15.75" customHeight="1" x14ac:dyDescent="0.2">
      <c r="A93" s="253">
        <v>57</v>
      </c>
      <c r="B93" s="252" t="s">
        <v>98</v>
      </c>
      <c r="C93" s="242">
        <v>3</v>
      </c>
      <c r="D93" s="249"/>
      <c r="E93" s="261"/>
      <c r="F93" s="261" t="s">
        <v>942</v>
      </c>
      <c r="G93" s="261"/>
      <c r="H93" s="261" t="s">
        <v>616</v>
      </c>
      <c r="I93" s="261" t="s">
        <v>617</v>
      </c>
      <c r="J93" s="261"/>
      <c r="K93" s="261"/>
      <c r="L93" s="261"/>
      <c r="M93" s="261"/>
      <c r="N93" s="261"/>
      <c r="O93" s="261"/>
      <c r="P93" s="335"/>
      <c r="Q93" s="264"/>
      <c r="R93" s="261"/>
      <c r="S93" s="261"/>
      <c r="T93" s="265"/>
      <c r="U93" s="261"/>
      <c r="V93" s="261"/>
      <c r="W93" s="261"/>
      <c r="X93" s="261"/>
      <c r="Y93" s="261"/>
      <c r="Z93" s="264"/>
      <c r="AA93" s="264"/>
      <c r="AB93" s="270"/>
      <c r="AC93" s="138"/>
      <c r="AD93" s="270"/>
      <c r="AE93" s="150">
        <f t="shared" si="3"/>
        <v>3</v>
      </c>
      <c r="AF93">
        <f t="shared" si="2"/>
        <v>3</v>
      </c>
    </row>
    <row r="94" spans="1:32" ht="15.75" hidden="1" customHeight="1" x14ac:dyDescent="0.2">
      <c r="A94" s="246"/>
      <c r="B94" s="252" t="s">
        <v>122</v>
      </c>
      <c r="C94" s="242"/>
      <c r="D94" s="249"/>
      <c r="E94" s="262"/>
      <c r="F94" s="68"/>
      <c r="G94" s="261"/>
      <c r="H94" s="261"/>
      <c r="I94" s="261"/>
      <c r="J94" s="261"/>
      <c r="K94" s="207"/>
      <c r="L94" s="263"/>
      <c r="M94" s="261"/>
      <c r="N94" s="263"/>
      <c r="O94" s="264"/>
      <c r="P94" s="335"/>
      <c r="Q94" s="264"/>
      <c r="R94" s="263"/>
      <c r="S94" s="263"/>
      <c r="T94" s="261"/>
      <c r="U94" s="264"/>
      <c r="V94" s="261"/>
      <c r="W94" s="264"/>
      <c r="X94" s="136"/>
      <c r="Y94" s="264"/>
      <c r="Z94" s="221"/>
      <c r="AA94" s="221"/>
      <c r="AB94" s="270"/>
      <c r="AC94" s="147"/>
      <c r="AD94" s="138"/>
      <c r="AE94" s="150">
        <f t="shared" si="3"/>
        <v>0</v>
      </c>
      <c r="AF94">
        <f t="shared" si="2"/>
        <v>0</v>
      </c>
    </row>
    <row r="95" spans="1:32" ht="15.75" customHeight="1" x14ac:dyDescent="0.2">
      <c r="A95" s="253"/>
      <c r="B95" s="252" t="s">
        <v>97</v>
      </c>
      <c r="C95" s="242">
        <v>3</v>
      </c>
      <c r="D95" s="249"/>
      <c r="E95" s="261"/>
      <c r="F95" s="261" t="s">
        <v>942</v>
      </c>
      <c r="G95" s="261"/>
      <c r="H95" s="261" t="s">
        <v>616</v>
      </c>
      <c r="I95" s="261"/>
      <c r="J95" s="261"/>
      <c r="K95" s="261" t="s">
        <v>949</v>
      </c>
      <c r="L95" s="264"/>
      <c r="M95" s="261"/>
      <c r="N95" s="261"/>
      <c r="O95" s="261"/>
      <c r="P95" s="335"/>
      <c r="Q95" s="261"/>
      <c r="R95" s="261"/>
      <c r="S95" s="264"/>
      <c r="T95" s="70"/>
      <c r="U95" s="261"/>
      <c r="V95" s="261"/>
      <c r="W95" s="304"/>
      <c r="X95" s="296"/>
      <c r="Y95" s="131"/>
      <c r="Z95" s="261"/>
      <c r="AA95" s="264"/>
      <c r="AB95" s="221"/>
      <c r="AC95" s="147"/>
      <c r="AD95" s="270"/>
      <c r="AE95" s="150">
        <f t="shared" si="3"/>
        <v>3</v>
      </c>
      <c r="AF95">
        <f t="shared" si="2"/>
        <v>3</v>
      </c>
    </row>
    <row r="96" spans="1:32" ht="15.75" customHeight="1" x14ac:dyDescent="0.2">
      <c r="A96" s="128"/>
      <c r="B96" s="252" t="s">
        <v>127</v>
      </c>
      <c r="C96" s="242">
        <v>3</v>
      </c>
      <c r="D96" s="251"/>
      <c r="E96" s="261"/>
      <c r="F96" s="261" t="s">
        <v>942</v>
      </c>
      <c r="G96" s="261"/>
      <c r="H96" s="261" t="s">
        <v>616</v>
      </c>
      <c r="I96" s="261" t="s">
        <v>617</v>
      </c>
      <c r="J96" s="261"/>
      <c r="K96" s="263"/>
      <c r="L96" s="334"/>
      <c r="M96" s="261"/>
      <c r="N96" s="147"/>
      <c r="O96" s="261"/>
      <c r="P96" s="335"/>
      <c r="Q96" s="261"/>
      <c r="R96" s="263"/>
      <c r="S96" s="264"/>
      <c r="T96" s="265"/>
      <c r="U96" s="221"/>
      <c r="V96" s="221"/>
      <c r="W96" s="176"/>
      <c r="X96" s="261"/>
      <c r="Y96" s="261"/>
      <c r="Z96" s="261"/>
      <c r="AA96" s="264"/>
      <c r="AB96" s="270"/>
      <c r="AC96" s="270"/>
      <c r="AD96" s="138"/>
      <c r="AE96" s="150">
        <f t="shared" si="3"/>
        <v>3</v>
      </c>
      <c r="AF96">
        <f t="shared" si="2"/>
        <v>3</v>
      </c>
    </row>
    <row r="97" spans="1:32" ht="15.75" hidden="1" customHeight="1" x14ac:dyDescent="0.2">
      <c r="A97" s="253"/>
      <c r="B97" s="252" t="s">
        <v>125</v>
      </c>
      <c r="C97" s="242"/>
      <c r="D97" s="249"/>
      <c r="E97" s="262"/>
      <c r="F97" s="261"/>
      <c r="G97" s="261"/>
      <c r="H97" s="261"/>
      <c r="I97" s="261"/>
      <c r="J97" s="261"/>
      <c r="K97" s="261"/>
      <c r="L97" s="263"/>
      <c r="M97" s="261"/>
      <c r="N97" s="147"/>
      <c r="O97" s="264"/>
      <c r="P97" s="335"/>
      <c r="Q97" s="264"/>
      <c r="R97" s="264"/>
      <c r="S97" s="264"/>
      <c r="T97" s="265"/>
      <c r="U97" s="264"/>
      <c r="V97" s="261"/>
      <c r="W97" s="304"/>
      <c r="X97" s="265"/>
      <c r="Y97" s="264"/>
      <c r="Z97" s="264"/>
      <c r="AA97" s="264"/>
      <c r="AB97" s="270"/>
      <c r="AC97" s="147"/>
      <c r="AD97" s="138"/>
      <c r="AE97" s="150">
        <f t="shared" si="3"/>
        <v>0</v>
      </c>
      <c r="AF97">
        <f t="shared" si="2"/>
        <v>0</v>
      </c>
    </row>
    <row r="98" spans="1:32" ht="15.75" customHeight="1" x14ac:dyDescent="0.2">
      <c r="A98" s="246"/>
      <c r="B98" s="252" t="s">
        <v>932</v>
      </c>
      <c r="C98" s="242">
        <v>3</v>
      </c>
      <c r="D98" s="249"/>
      <c r="E98" s="261"/>
      <c r="F98" s="261" t="s">
        <v>942</v>
      </c>
      <c r="G98" s="261" t="s">
        <v>615</v>
      </c>
      <c r="H98" s="261" t="s">
        <v>616</v>
      </c>
      <c r="I98" s="68"/>
      <c r="J98" s="261"/>
      <c r="K98" s="263"/>
      <c r="L98" s="70"/>
      <c r="M98" s="176"/>
      <c r="N98" s="142"/>
      <c r="O98" s="263"/>
      <c r="P98" s="335"/>
      <c r="Q98" s="142"/>
      <c r="R98" s="263"/>
      <c r="S98" s="263"/>
      <c r="T98" s="263"/>
      <c r="U98" s="141"/>
      <c r="V98" s="131"/>
      <c r="W98" s="141"/>
      <c r="X98" s="296"/>
      <c r="Y98" s="298"/>
      <c r="Z98" s="176"/>
      <c r="AA98" s="176"/>
      <c r="AB98" s="38"/>
      <c r="AC98" s="207"/>
      <c r="AD98" s="138"/>
      <c r="AE98" s="150">
        <f t="shared" si="3"/>
        <v>3</v>
      </c>
      <c r="AF98">
        <f t="shared" si="2"/>
        <v>3</v>
      </c>
    </row>
    <row r="99" spans="1:32" ht="15.75" customHeight="1" x14ac:dyDescent="0.2">
      <c r="A99" s="246"/>
      <c r="B99" s="252" t="s">
        <v>109</v>
      </c>
      <c r="C99" s="242">
        <v>3</v>
      </c>
      <c r="D99" s="249"/>
      <c r="E99" s="261"/>
      <c r="F99" s="261" t="s">
        <v>942</v>
      </c>
      <c r="G99" s="261"/>
      <c r="H99" s="261" t="s">
        <v>616</v>
      </c>
      <c r="I99" s="68"/>
      <c r="J99" s="261"/>
      <c r="K99" s="261" t="s">
        <v>949</v>
      </c>
      <c r="L99" s="297"/>
      <c r="M99" s="261"/>
      <c r="N99" s="261"/>
      <c r="O99" s="261"/>
      <c r="P99" s="335"/>
      <c r="Q99" s="261"/>
      <c r="R99" s="261"/>
      <c r="S99" s="261"/>
      <c r="T99" s="261"/>
      <c r="U99" s="261"/>
      <c r="V99" s="265"/>
      <c r="W99" s="261"/>
      <c r="X99" s="261"/>
      <c r="Y99" s="261"/>
      <c r="Z99" s="176"/>
      <c r="AA99" s="264"/>
      <c r="AB99" s="149"/>
      <c r="AC99" s="147"/>
      <c r="AD99" s="138"/>
      <c r="AE99" s="150">
        <f t="shared" si="3"/>
        <v>3</v>
      </c>
      <c r="AF99">
        <f t="shared" si="2"/>
        <v>3</v>
      </c>
    </row>
    <row r="100" spans="1:32" ht="15.75" hidden="1" customHeight="1" x14ac:dyDescent="0.2">
      <c r="A100" s="253"/>
      <c r="B100" s="252" t="s">
        <v>128</v>
      </c>
      <c r="C100" s="242"/>
      <c r="D100" s="249"/>
      <c r="E100" s="261"/>
      <c r="F100" s="68"/>
      <c r="G100" s="68"/>
      <c r="H100" s="68"/>
      <c r="I100" s="68"/>
      <c r="J100" s="261"/>
      <c r="K100" s="207"/>
      <c r="L100" s="207"/>
      <c r="M100" s="221"/>
      <c r="N100" s="147"/>
      <c r="O100" s="147"/>
      <c r="P100" s="335"/>
      <c r="Q100" s="207"/>
      <c r="R100" s="142"/>
      <c r="S100" s="264"/>
      <c r="T100" s="122"/>
      <c r="U100" s="141"/>
      <c r="V100" s="265"/>
      <c r="W100" s="264"/>
      <c r="X100" s="147"/>
      <c r="Y100" s="264"/>
      <c r="Z100" s="221"/>
      <c r="AA100" s="221"/>
      <c r="AB100" s="131"/>
      <c r="AC100" s="147"/>
      <c r="AD100" s="270"/>
      <c r="AE100" s="150">
        <f t="shared" si="3"/>
        <v>0</v>
      </c>
      <c r="AF100">
        <f t="shared" si="2"/>
        <v>0</v>
      </c>
    </row>
    <row r="101" spans="1:32" ht="15.75" hidden="1" customHeight="1" x14ac:dyDescent="0.2">
      <c r="A101" s="246"/>
      <c r="B101" s="252" t="s">
        <v>129</v>
      </c>
      <c r="C101" s="242"/>
      <c r="D101" s="249"/>
      <c r="E101" s="261"/>
      <c r="F101" s="68"/>
      <c r="G101" s="261"/>
      <c r="H101" s="261"/>
      <c r="I101" s="261"/>
      <c r="J101" s="261"/>
      <c r="K101" s="265"/>
      <c r="L101" s="207"/>
      <c r="M101" s="261"/>
      <c r="N101" s="263"/>
      <c r="O101" s="147"/>
      <c r="P101" s="335"/>
      <c r="Q101" s="265"/>
      <c r="R101" s="264"/>
      <c r="S101" s="124"/>
      <c r="T101" s="265"/>
      <c r="U101" s="265"/>
      <c r="V101" s="38"/>
      <c r="W101" s="264"/>
      <c r="X101" s="207"/>
      <c r="Y101" s="131"/>
      <c r="Z101" s="221"/>
      <c r="AA101" s="221"/>
      <c r="AB101" s="149"/>
      <c r="AC101" s="116"/>
      <c r="AD101" s="138"/>
      <c r="AE101" s="150">
        <f t="shared" si="3"/>
        <v>0</v>
      </c>
      <c r="AF101">
        <f t="shared" si="2"/>
        <v>0</v>
      </c>
    </row>
    <row r="102" spans="1:32" ht="15.75" hidden="1" customHeight="1" x14ac:dyDescent="0.2">
      <c r="A102" s="253"/>
      <c r="B102" s="252" t="s">
        <v>130</v>
      </c>
      <c r="C102" s="242"/>
      <c r="D102" s="249"/>
      <c r="E102" s="261"/>
      <c r="F102" s="261"/>
      <c r="G102" s="261"/>
      <c r="H102" s="261"/>
      <c r="I102" s="261"/>
      <c r="J102" s="261"/>
      <c r="K102" s="261"/>
      <c r="L102" s="142"/>
      <c r="M102" s="261"/>
      <c r="N102" s="264"/>
      <c r="O102" s="116"/>
      <c r="P102" s="335"/>
      <c r="Q102" s="265"/>
      <c r="R102" s="264"/>
      <c r="S102" s="264"/>
      <c r="T102" s="265"/>
      <c r="U102" s="127"/>
      <c r="V102" s="127"/>
      <c r="W102" s="131"/>
      <c r="X102" s="136"/>
      <c r="Y102" s="131"/>
      <c r="Z102" s="221"/>
      <c r="AA102" s="221"/>
      <c r="AB102" s="270"/>
      <c r="AC102" s="147"/>
      <c r="AD102" s="138"/>
      <c r="AE102" s="150">
        <f t="shared" si="3"/>
        <v>0</v>
      </c>
      <c r="AF102">
        <f t="shared" si="2"/>
        <v>0</v>
      </c>
    </row>
    <row r="103" spans="1:32" ht="15.75" hidden="1" customHeight="1" x14ac:dyDescent="0.2">
      <c r="A103" s="253"/>
      <c r="B103" s="252" t="s">
        <v>131</v>
      </c>
      <c r="C103" s="242"/>
      <c r="D103" s="249"/>
      <c r="E103" s="261"/>
      <c r="F103" s="68"/>
      <c r="G103" s="68"/>
      <c r="H103" s="261"/>
      <c r="I103" s="262"/>
      <c r="J103" s="262"/>
      <c r="K103" s="207"/>
      <c r="L103" s="207"/>
      <c r="M103" s="221"/>
      <c r="N103" s="264"/>
      <c r="O103" s="124"/>
      <c r="P103" s="335"/>
      <c r="Q103" s="207"/>
      <c r="R103" s="124"/>
      <c r="S103" s="207"/>
      <c r="T103" s="207"/>
      <c r="U103" s="38"/>
      <c r="V103" s="127"/>
      <c r="W103" s="221"/>
      <c r="X103" s="207"/>
      <c r="Y103" s="131"/>
      <c r="Z103" s="221"/>
      <c r="AA103" s="221"/>
      <c r="AB103" s="221"/>
      <c r="AC103" s="147"/>
      <c r="AD103" s="138"/>
      <c r="AE103" s="150">
        <f t="shared" si="3"/>
        <v>0</v>
      </c>
      <c r="AF103">
        <f t="shared" si="2"/>
        <v>0</v>
      </c>
    </row>
    <row r="104" spans="1:32" ht="15.75" hidden="1" customHeight="1" x14ac:dyDescent="0.2">
      <c r="A104" s="253"/>
      <c r="B104" s="252" t="s">
        <v>132</v>
      </c>
      <c r="C104" s="242"/>
      <c r="D104" s="249"/>
      <c r="E104" s="261"/>
      <c r="F104" s="68"/>
      <c r="G104" s="261"/>
      <c r="H104" s="261"/>
      <c r="I104" s="261"/>
      <c r="J104" s="68"/>
      <c r="K104" s="261"/>
      <c r="L104" s="261"/>
      <c r="M104" s="261"/>
      <c r="N104" s="124"/>
      <c r="O104" s="142"/>
      <c r="P104" s="335"/>
      <c r="Q104" s="116"/>
      <c r="R104" s="261"/>
      <c r="S104" s="122"/>
      <c r="T104" s="122"/>
      <c r="U104" s="265"/>
      <c r="V104" s="265"/>
      <c r="W104" s="264"/>
      <c r="X104" s="265"/>
      <c r="Y104" s="264"/>
      <c r="Z104" s="261"/>
      <c r="AA104" s="261"/>
      <c r="AB104" s="221"/>
      <c r="AC104" s="147"/>
      <c r="AD104" s="138"/>
      <c r="AE104" s="150">
        <f t="shared" si="3"/>
        <v>0</v>
      </c>
      <c r="AF104">
        <f t="shared" si="2"/>
        <v>0</v>
      </c>
    </row>
    <row r="105" spans="1:32" ht="15.75" hidden="1" customHeight="1" x14ac:dyDescent="0.2">
      <c r="A105" s="246"/>
      <c r="B105" s="252" t="s">
        <v>133</v>
      </c>
      <c r="C105" s="242"/>
      <c r="D105" s="249"/>
      <c r="E105" s="261"/>
      <c r="F105" s="68"/>
      <c r="G105" s="261"/>
      <c r="H105" s="68"/>
      <c r="I105" s="68"/>
      <c r="J105" s="70"/>
      <c r="K105" s="207"/>
      <c r="L105" s="147"/>
      <c r="M105" s="221"/>
      <c r="N105" s="147"/>
      <c r="O105" s="264"/>
      <c r="P105" s="335"/>
      <c r="Q105" s="124"/>
      <c r="R105" s="207"/>
      <c r="S105" s="207"/>
      <c r="T105" s="263"/>
      <c r="U105" s="261"/>
      <c r="V105" s="265"/>
      <c r="W105" s="131"/>
      <c r="X105" s="136"/>
      <c r="Y105" s="264"/>
      <c r="Z105" s="221"/>
      <c r="AA105" s="221"/>
      <c r="AB105" s="221"/>
      <c r="AC105" s="147"/>
      <c r="AD105" s="138"/>
      <c r="AE105" s="150">
        <f t="shared" si="3"/>
        <v>0</v>
      </c>
      <c r="AF105">
        <f t="shared" si="2"/>
        <v>0</v>
      </c>
    </row>
    <row r="106" spans="1:32" ht="15.75" customHeight="1" x14ac:dyDescent="0.2">
      <c r="A106" s="246"/>
      <c r="B106" s="252" t="s">
        <v>150</v>
      </c>
      <c r="C106" s="242">
        <v>3</v>
      </c>
      <c r="D106" s="249"/>
      <c r="E106" s="261"/>
      <c r="F106" s="261" t="s">
        <v>942</v>
      </c>
      <c r="G106" s="261" t="s">
        <v>615</v>
      </c>
      <c r="H106" s="261"/>
      <c r="I106" s="261"/>
      <c r="J106" s="261"/>
      <c r="K106" s="261" t="s">
        <v>949</v>
      </c>
      <c r="L106" s="264"/>
      <c r="M106" s="261"/>
      <c r="N106" s="261"/>
      <c r="O106" s="263"/>
      <c r="P106" s="335"/>
      <c r="Q106" s="261"/>
      <c r="R106" s="263"/>
      <c r="S106" s="261"/>
      <c r="T106" s="265"/>
      <c r="U106" s="176"/>
      <c r="V106" s="176"/>
      <c r="W106" s="261"/>
      <c r="X106" s="136"/>
      <c r="Y106" s="261"/>
      <c r="Z106" s="261"/>
      <c r="AA106" s="261"/>
      <c r="AB106" s="270"/>
      <c r="AC106" s="270"/>
      <c r="AD106" s="138"/>
      <c r="AE106" s="150">
        <f t="shared" si="3"/>
        <v>3</v>
      </c>
      <c r="AF106">
        <f t="shared" si="2"/>
        <v>3</v>
      </c>
    </row>
    <row r="107" spans="1:32" ht="15.75" hidden="1" customHeight="1" x14ac:dyDescent="0.2">
      <c r="A107" s="253"/>
      <c r="B107" s="252" t="s">
        <v>135</v>
      </c>
      <c r="C107" s="242"/>
      <c r="D107" s="249"/>
      <c r="E107" s="261"/>
      <c r="F107" s="261"/>
      <c r="G107" s="261"/>
      <c r="H107" s="261"/>
      <c r="I107" s="261"/>
      <c r="J107" s="261"/>
      <c r="K107" s="265"/>
      <c r="L107" s="142"/>
      <c r="M107" s="131"/>
      <c r="N107" s="261"/>
      <c r="O107" s="116"/>
      <c r="P107" s="335"/>
      <c r="Q107" s="261"/>
      <c r="R107" s="122"/>
      <c r="S107" s="265"/>
      <c r="T107" s="207"/>
      <c r="U107" s="127"/>
      <c r="V107" s="127"/>
      <c r="W107" s="131"/>
      <c r="X107" s="138"/>
      <c r="Y107" s="131"/>
      <c r="Z107" s="221"/>
      <c r="AA107" s="221"/>
      <c r="AB107" s="221"/>
      <c r="AC107" s="147"/>
      <c r="AD107" s="138"/>
      <c r="AE107" s="150">
        <f t="shared" si="3"/>
        <v>0</v>
      </c>
      <c r="AF107">
        <f t="shared" si="2"/>
        <v>0</v>
      </c>
    </row>
    <row r="108" spans="1:32" ht="15.75" hidden="1" customHeight="1" x14ac:dyDescent="0.2">
      <c r="A108" s="253"/>
      <c r="B108" s="252" t="s">
        <v>136</v>
      </c>
      <c r="C108" s="242"/>
      <c r="D108" s="249"/>
      <c r="E108" s="261"/>
      <c r="F108" s="68"/>
      <c r="G108" s="68"/>
      <c r="H108" s="261"/>
      <c r="I108" s="261"/>
      <c r="J108" s="261"/>
      <c r="K108" s="263"/>
      <c r="L108" s="147"/>
      <c r="M108" s="176"/>
      <c r="N108" s="263"/>
      <c r="O108" s="263"/>
      <c r="P108" s="335"/>
      <c r="Q108" s="147"/>
      <c r="R108" s="122"/>
      <c r="S108" s="265"/>
      <c r="T108" s="142"/>
      <c r="U108" s="261"/>
      <c r="V108" s="38"/>
      <c r="W108" s="221"/>
      <c r="X108" s="265"/>
      <c r="Y108" s="255"/>
      <c r="Z108" s="264"/>
      <c r="AA108" s="264"/>
      <c r="AB108" s="270"/>
      <c r="AC108" s="147"/>
      <c r="AD108" s="138"/>
      <c r="AE108" s="150">
        <f t="shared" si="3"/>
        <v>0</v>
      </c>
      <c r="AF108">
        <f t="shared" si="2"/>
        <v>0</v>
      </c>
    </row>
    <row r="109" spans="1:32" ht="15.75" hidden="1" customHeight="1" x14ac:dyDescent="0.2">
      <c r="A109" s="253"/>
      <c r="B109" s="252" t="s">
        <v>137</v>
      </c>
      <c r="C109" s="242"/>
      <c r="D109" s="249"/>
      <c r="E109" s="261"/>
      <c r="F109" s="68"/>
      <c r="G109" s="68"/>
      <c r="H109" s="68"/>
      <c r="I109" s="115"/>
      <c r="J109" s="233"/>
      <c r="K109" s="263"/>
      <c r="L109" s="147"/>
      <c r="M109" s="221"/>
      <c r="N109" s="263"/>
      <c r="O109" s="124"/>
      <c r="P109" s="335"/>
      <c r="Q109" s="147"/>
      <c r="R109" s="207"/>
      <c r="S109" s="263"/>
      <c r="T109" s="207"/>
      <c r="U109" s="38"/>
      <c r="V109" s="265"/>
      <c r="W109" s="221"/>
      <c r="X109" s="265"/>
      <c r="Y109" s="264"/>
      <c r="Z109" s="264"/>
      <c r="AA109" s="264"/>
      <c r="AB109" s="221"/>
      <c r="AC109" s="138"/>
      <c r="AD109" s="138"/>
      <c r="AE109" s="150">
        <f t="shared" si="3"/>
        <v>0</v>
      </c>
      <c r="AF109">
        <f t="shared" si="2"/>
        <v>0</v>
      </c>
    </row>
    <row r="110" spans="1:32" ht="15.75" customHeight="1" x14ac:dyDescent="0.2">
      <c r="A110" s="253"/>
      <c r="B110" s="252" t="s">
        <v>197</v>
      </c>
      <c r="C110" s="242">
        <v>3</v>
      </c>
      <c r="D110" s="249"/>
      <c r="E110" s="68"/>
      <c r="F110" s="261" t="s">
        <v>942</v>
      </c>
      <c r="G110" s="261" t="s">
        <v>615</v>
      </c>
      <c r="H110" s="261"/>
      <c r="I110" s="262" t="s">
        <v>617</v>
      </c>
      <c r="J110" s="70"/>
      <c r="K110" s="261"/>
      <c r="L110" s="207"/>
      <c r="M110" s="261"/>
      <c r="N110" s="261"/>
      <c r="O110" s="261"/>
      <c r="P110" s="335"/>
      <c r="Q110" s="261"/>
      <c r="R110" s="142"/>
      <c r="S110" s="142"/>
      <c r="T110" s="265"/>
      <c r="U110" s="265"/>
      <c r="V110" s="221"/>
      <c r="W110" s="261"/>
      <c r="X110" s="265"/>
      <c r="Y110" s="141"/>
      <c r="Z110" s="264"/>
      <c r="AA110" s="261"/>
      <c r="AB110" s="221"/>
      <c r="AC110" s="116"/>
      <c r="AD110" s="270"/>
      <c r="AE110" s="150">
        <f t="shared" si="3"/>
        <v>3</v>
      </c>
      <c r="AF110">
        <f t="shared" si="2"/>
        <v>3</v>
      </c>
    </row>
    <row r="111" spans="1:32" ht="15.75" hidden="1" customHeight="1" x14ac:dyDescent="0.2">
      <c r="A111" s="253"/>
      <c r="B111" s="252" t="s">
        <v>139</v>
      </c>
      <c r="C111" s="242"/>
      <c r="D111" s="249"/>
      <c r="E111" s="261"/>
      <c r="F111" s="68"/>
      <c r="G111" s="68"/>
      <c r="H111" s="68"/>
      <c r="I111" s="115"/>
      <c r="J111" s="262"/>
      <c r="K111" s="263"/>
      <c r="L111" s="147"/>
      <c r="M111" s="221"/>
      <c r="N111" s="266"/>
      <c r="O111" s="142"/>
      <c r="P111" s="335"/>
      <c r="Q111" s="264"/>
      <c r="R111" s="264"/>
      <c r="S111" s="261"/>
      <c r="T111" s="147"/>
      <c r="U111" s="127"/>
      <c r="V111" s="38"/>
      <c r="W111" s="141"/>
      <c r="X111" s="263"/>
      <c r="Y111" s="264"/>
      <c r="Z111" s="116"/>
      <c r="AA111" s="116"/>
      <c r="AB111" s="131"/>
      <c r="AC111" s="270"/>
      <c r="AD111" s="138"/>
      <c r="AE111" s="150">
        <f t="shared" si="3"/>
        <v>0</v>
      </c>
      <c r="AF111">
        <f t="shared" si="2"/>
        <v>0</v>
      </c>
    </row>
    <row r="112" spans="1:32" ht="15.75" hidden="1" customHeight="1" x14ac:dyDescent="0.2">
      <c r="A112" s="246"/>
      <c r="B112" s="252" t="s">
        <v>140</v>
      </c>
      <c r="C112" s="242"/>
      <c r="D112" s="249"/>
      <c r="E112" s="261"/>
      <c r="F112" s="68"/>
      <c r="G112" s="68"/>
      <c r="H112" s="68"/>
      <c r="I112" s="115"/>
      <c r="J112" s="233"/>
      <c r="K112" s="263"/>
      <c r="L112" s="70"/>
      <c r="M112" s="176"/>
      <c r="N112" s="224"/>
      <c r="O112" s="263"/>
      <c r="P112" s="335"/>
      <c r="Q112" s="261"/>
      <c r="R112" s="147"/>
      <c r="S112" s="207"/>
      <c r="T112" s="147"/>
      <c r="U112" s="127"/>
      <c r="V112" s="141"/>
      <c r="W112" s="131"/>
      <c r="X112" s="136"/>
      <c r="Y112" s="255"/>
      <c r="Z112" s="221"/>
      <c r="AA112" s="221"/>
      <c r="AB112" s="221"/>
      <c r="AC112" s="147"/>
      <c r="AD112" s="138"/>
      <c r="AE112" s="150">
        <f t="shared" si="3"/>
        <v>0</v>
      </c>
      <c r="AF112">
        <f t="shared" si="2"/>
        <v>0</v>
      </c>
    </row>
    <row r="113" spans="1:32" ht="15.75" hidden="1" customHeight="1" x14ac:dyDescent="0.2">
      <c r="A113" s="246"/>
      <c r="B113" s="252" t="s">
        <v>141</v>
      </c>
      <c r="C113" s="242"/>
      <c r="D113" s="249"/>
      <c r="E113" s="261"/>
      <c r="F113" s="261"/>
      <c r="G113" s="261"/>
      <c r="H113" s="261"/>
      <c r="I113" s="262"/>
      <c r="J113" s="233"/>
      <c r="K113" s="263"/>
      <c r="L113" s="147"/>
      <c r="M113" s="264"/>
      <c r="N113" s="261"/>
      <c r="O113" s="266"/>
      <c r="P113" s="335"/>
      <c r="Q113" s="264"/>
      <c r="R113" s="261"/>
      <c r="S113" s="263"/>
      <c r="T113" s="264"/>
      <c r="U113" s="265"/>
      <c r="V113" s="265"/>
      <c r="W113" s="264"/>
      <c r="X113" s="265"/>
      <c r="Y113" s="255"/>
      <c r="Z113" s="264"/>
      <c r="AA113" s="264"/>
      <c r="AB113" s="221"/>
      <c r="AC113" s="147"/>
      <c r="AD113" s="138"/>
      <c r="AE113" s="150">
        <f t="shared" si="3"/>
        <v>0</v>
      </c>
      <c r="AF113">
        <f t="shared" si="2"/>
        <v>0</v>
      </c>
    </row>
    <row r="114" spans="1:32" ht="15.75" customHeight="1" x14ac:dyDescent="0.2">
      <c r="A114" s="253"/>
      <c r="B114" s="252" t="s">
        <v>104</v>
      </c>
      <c r="C114" s="242">
        <v>3</v>
      </c>
      <c r="D114" s="249"/>
      <c r="E114" s="261" t="s">
        <v>613</v>
      </c>
      <c r="F114" s="261" t="s">
        <v>942</v>
      </c>
      <c r="G114" s="261"/>
      <c r="H114" s="261" t="s">
        <v>616</v>
      </c>
      <c r="I114" s="261"/>
      <c r="J114" s="261"/>
      <c r="K114" s="261"/>
      <c r="L114" s="334"/>
      <c r="M114" s="261"/>
      <c r="N114" s="261"/>
      <c r="O114" s="261"/>
      <c r="P114" s="335"/>
      <c r="Q114" s="261"/>
      <c r="R114" s="261"/>
      <c r="S114" s="261"/>
      <c r="T114" s="261"/>
      <c r="U114" s="265"/>
      <c r="V114" s="261"/>
      <c r="W114" s="304"/>
      <c r="X114" s="264"/>
      <c r="Y114" s="264"/>
      <c r="Z114" s="261"/>
      <c r="AA114" s="261"/>
      <c r="AB114" s="270"/>
      <c r="AC114" s="147"/>
      <c r="AD114" s="138"/>
      <c r="AE114" s="150">
        <f t="shared" si="3"/>
        <v>2</v>
      </c>
      <c r="AF114">
        <f t="shared" si="2"/>
        <v>3</v>
      </c>
    </row>
    <row r="115" spans="1:32" ht="15.75" hidden="1" customHeight="1" x14ac:dyDescent="0.2">
      <c r="A115" s="253"/>
      <c r="B115" s="252" t="s">
        <v>143</v>
      </c>
      <c r="C115" s="242"/>
      <c r="D115" s="249"/>
      <c r="E115" s="261"/>
      <c r="F115" s="68"/>
      <c r="G115" s="261"/>
      <c r="H115" s="261"/>
      <c r="I115" s="262"/>
      <c r="J115" s="262"/>
      <c r="K115" s="265"/>
      <c r="L115" s="264"/>
      <c r="M115" s="264"/>
      <c r="N115" s="264"/>
      <c r="O115" s="264"/>
      <c r="P115" s="335"/>
      <c r="Q115" s="263"/>
      <c r="R115" s="147"/>
      <c r="S115" s="207"/>
      <c r="T115" s="262"/>
      <c r="U115" s="261"/>
      <c r="V115" s="264"/>
      <c r="W115" s="264"/>
      <c r="X115" s="264"/>
      <c r="Y115" s="255"/>
      <c r="Z115" s="264"/>
      <c r="AA115" s="264"/>
      <c r="AB115" s="221"/>
      <c r="AC115" s="270"/>
      <c r="AD115" s="138"/>
      <c r="AE115" s="150">
        <f t="shared" si="3"/>
        <v>0</v>
      </c>
      <c r="AF115">
        <f t="shared" si="2"/>
        <v>0</v>
      </c>
    </row>
    <row r="116" spans="1:32" ht="15.75" hidden="1" customHeight="1" x14ac:dyDescent="0.2">
      <c r="A116" s="253"/>
      <c r="B116" s="252" t="s">
        <v>144</v>
      </c>
      <c r="C116" s="242"/>
      <c r="D116" s="249"/>
      <c r="E116" s="261"/>
      <c r="F116" s="68"/>
      <c r="G116" s="68"/>
      <c r="H116" s="68"/>
      <c r="I116" s="115"/>
      <c r="J116" s="115"/>
      <c r="K116" s="207"/>
      <c r="L116" s="147"/>
      <c r="M116" s="131"/>
      <c r="N116" s="264"/>
      <c r="O116" s="147"/>
      <c r="P116" s="335"/>
      <c r="Q116" s="124"/>
      <c r="R116" s="147"/>
      <c r="S116" s="207"/>
      <c r="T116" s="266"/>
      <c r="U116" s="141"/>
      <c r="V116" s="131"/>
      <c r="W116" s="131"/>
      <c r="X116" s="136"/>
      <c r="Y116" s="264"/>
      <c r="Z116" s="264"/>
      <c r="AA116" s="264"/>
      <c r="AB116" s="270"/>
      <c r="AC116" s="147"/>
      <c r="AD116" s="270"/>
      <c r="AE116" s="150">
        <f t="shared" si="3"/>
        <v>0</v>
      </c>
      <c r="AF116">
        <f t="shared" si="2"/>
        <v>0</v>
      </c>
    </row>
    <row r="117" spans="1:32" ht="15.75" hidden="1" customHeight="1" x14ac:dyDescent="0.2">
      <c r="A117" s="253"/>
      <c r="B117" s="252" t="s">
        <v>145</v>
      </c>
      <c r="C117" s="242"/>
      <c r="D117" s="249"/>
      <c r="E117" s="261"/>
      <c r="F117" s="68"/>
      <c r="G117" s="68"/>
      <c r="H117" s="68"/>
      <c r="I117" s="115"/>
      <c r="J117" s="233"/>
      <c r="K117" s="207"/>
      <c r="L117" s="147"/>
      <c r="M117" s="221"/>
      <c r="N117" s="147"/>
      <c r="O117" s="124"/>
      <c r="P117" s="335"/>
      <c r="Q117" s="147"/>
      <c r="R117" s="147"/>
      <c r="S117" s="207"/>
      <c r="T117" s="266"/>
      <c r="U117" s="176"/>
      <c r="V117" s="264"/>
      <c r="W117" s="221"/>
      <c r="X117" s="265"/>
      <c r="Y117" s="255"/>
      <c r="Z117" s="264"/>
      <c r="AA117" s="264"/>
      <c r="AB117" s="221"/>
      <c r="AC117" s="138"/>
      <c r="AD117" s="138"/>
      <c r="AE117" s="150">
        <f t="shared" si="3"/>
        <v>0</v>
      </c>
      <c r="AF117">
        <f t="shared" si="2"/>
        <v>0</v>
      </c>
    </row>
    <row r="118" spans="1:32" ht="15.75" hidden="1" customHeight="1" x14ac:dyDescent="0.2">
      <c r="A118" s="253"/>
      <c r="B118" s="252" t="s">
        <v>146</v>
      </c>
      <c r="C118" s="242"/>
      <c r="D118" s="249"/>
      <c r="E118" s="261"/>
      <c r="F118" s="68"/>
      <c r="G118" s="68"/>
      <c r="H118" s="68"/>
      <c r="I118" s="115"/>
      <c r="J118" s="115"/>
      <c r="K118" s="207"/>
      <c r="L118" s="147"/>
      <c r="M118" s="131"/>
      <c r="N118" s="264"/>
      <c r="O118" s="147"/>
      <c r="P118" s="335"/>
      <c r="Q118" s="124"/>
      <c r="R118" s="147"/>
      <c r="S118" s="207"/>
      <c r="T118" s="266"/>
      <c r="U118" s="141"/>
      <c r="V118" s="131"/>
      <c r="W118" s="131"/>
      <c r="X118" s="136"/>
      <c r="Y118" s="264"/>
      <c r="Z118" s="221"/>
      <c r="AA118" s="221"/>
      <c r="AB118" s="221"/>
      <c r="AC118" s="270"/>
      <c r="AD118" s="270"/>
      <c r="AE118" s="150">
        <f t="shared" si="3"/>
        <v>0</v>
      </c>
      <c r="AF118">
        <f t="shared" si="2"/>
        <v>0</v>
      </c>
    </row>
    <row r="119" spans="1:32" ht="15.75" hidden="1" customHeight="1" x14ac:dyDescent="0.2">
      <c r="A119" s="246"/>
      <c r="B119" s="252" t="s">
        <v>147</v>
      </c>
      <c r="C119" s="242"/>
      <c r="D119" s="249"/>
      <c r="E119" s="261"/>
      <c r="F119" s="261"/>
      <c r="G119" s="261"/>
      <c r="H119" s="261"/>
      <c r="I119" s="262"/>
      <c r="J119" s="262"/>
      <c r="K119" s="265"/>
      <c r="L119" s="147"/>
      <c r="M119" s="264"/>
      <c r="N119" s="147"/>
      <c r="O119" s="147"/>
      <c r="P119" s="335"/>
      <c r="Q119" s="261"/>
      <c r="R119" s="264"/>
      <c r="S119" s="122"/>
      <c r="T119" s="262"/>
      <c r="U119" s="176"/>
      <c r="V119" s="221"/>
      <c r="W119" s="270"/>
      <c r="X119" s="207"/>
      <c r="Y119" s="264"/>
      <c r="Z119" s="70"/>
      <c r="AA119" s="70"/>
      <c r="AB119" s="270"/>
      <c r="AC119" s="147"/>
      <c r="AD119" s="138"/>
      <c r="AE119" s="150">
        <f t="shared" si="3"/>
        <v>0</v>
      </c>
      <c r="AF119">
        <f t="shared" si="2"/>
        <v>0</v>
      </c>
    </row>
    <row r="120" spans="1:32" ht="15.75" hidden="1" customHeight="1" x14ac:dyDescent="0.2">
      <c r="A120" s="253"/>
      <c r="B120" s="252" t="s">
        <v>148</v>
      </c>
      <c r="C120" s="242"/>
      <c r="D120" s="249"/>
      <c r="E120" s="261"/>
      <c r="F120" s="68"/>
      <c r="G120" s="68"/>
      <c r="H120" s="68"/>
      <c r="I120" s="115"/>
      <c r="J120" s="262"/>
      <c r="K120" s="207"/>
      <c r="L120" s="147"/>
      <c r="M120" s="221"/>
      <c r="N120" s="147"/>
      <c r="O120" s="147"/>
      <c r="P120" s="335"/>
      <c r="Q120" s="147"/>
      <c r="R120" s="124"/>
      <c r="S120" s="265"/>
      <c r="T120" s="224"/>
      <c r="U120" s="141"/>
      <c r="V120" s="265"/>
      <c r="W120" s="221"/>
      <c r="X120" s="207"/>
      <c r="Y120" s="255"/>
      <c r="Z120" s="221"/>
      <c r="AA120" s="221"/>
      <c r="AB120" s="131"/>
      <c r="AC120" s="147"/>
      <c r="AD120" s="270"/>
      <c r="AE120" s="150">
        <f t="shared" si="3"/>
        <v>0</v>
      </c>
      <c r="AF120">
        <f t="shared" si="2"/>
        <v>0</v>
      </c>
    </row>
    <row r="121" spans="1:32" ht="15.75" hidden="1" customHeight="1" x14ac:dyDescent="0.2">
      <c r="A121" s="253"/>
      <c r="B121" s="252" t="s">
        <v>149</v>
      </c>
      <c r="C121" s="242"/>
      <c r="D121" s="249"/>
      <c r="E121" s="261"/>
      <c r="F121" s="68"/>
      <c r="G121" s="68"/>
      <c r="H121" s="68"/>
      <c r="I121" s="115"/>
      <c r="J121" s="233"/>
      <c r="K121" s="207"/>
      <c r="L121" s="147"/>
      <c r="M121" s="221"/>
      <c r="N121" s="147"/>
      <c r="O121" s="124"/>
      <c r="P121" s="335"/>
      <c r="Q121" s="147"/>
      <c r="R121" s="147"/>
      <c r="S121" s="207"/>
      <c r="T121" s="147"/>
      <c r="U121" s="176"/>
      <c r="V121" s="38"/>
      <c r="W121" s="221"/>
      <c r="X121" s="265"/>
      <c r="Y121" s="264"/>
      <c r="Z121" s="264"/>
      <c r="AA121" s="264"/>
      <c r="AB121" s="221"/>
      <c r="AC121" s="138"/>
      <c r="AD121" s="138"/>
      <c r="AE121" s="150">
        <f t="shared" si="3"/>
        <v>0</v>
      </c>
      <c r="AF121">
        <f t="shared" si="2"/>
        <v>0</v>
      </c>
    </row>
    <row r="122" spans="1:32" ht="15.75" customHeight="1" x14ac:dyDescent="0.2">
      <c r="A122" s="253"/>
      <c r="B122" s="250" t="s">
        <v>592</v>
      </c>
      <c r="C122" s="242">
        <v>3</v>
      </c>
      <c r="D122" s="249"/>
      <c r="E122" s="261"/>
      <c r="F122" s="261" t="s">
        <v>942</v>
      </c>
      <c r="G122" s="261"/>
      <c r="H122" s="261" t="s">
        <v>616</v>
      </c>
      <c r="I122" s="261" t="s">
        <v>617</v>
      </c>
      <c r="J122" s="262"/>
      <c r="K122" s="207"/>
      <c r="L122" s="147"/>
      <c r="M122" s="262"/>
      <c r="N122" s="266"/>
      <c r="O122" s="264"/>
      <c r="P122" s="335"/>
      <c r="Q122" s="116"/>
      <c r="R122" s="147"/>
      <c r="S122" s="265"/>
      <c r="T122" s="147"/>
      <c r="U122" s="267"/>
      <c r="V122" s="264"/>
      <c r="W122" s="261"/>
      <c r="X122" s="207"/>
      <c r="Y122" s="149"/>
      <c r="Z122" s="141"/>
      <c r="AA122" s="261"/>
      <c r="AB122" s="221"/>
      <c r="AC122" s="147"/>
      <c r="AD122" s="138"/>
      <c r="AE122" s="150">
        <f t="shared" si="3"/>
        <v>3</v>
      </c>
      <c r="AF122">
        <f t="shared" si="2"/>
        <v>3</v>
      </c>
    </row>
    <row r="123" spans="1:32" ht="15.75" hidden="1" customHeight="1" x14ac:dyDescent="0.2">
      <c r="A123" s="253"/>
      <c r="B123" s="252" t="s">
        <v>151</v>
      </c>
      <c r="C123" s="242"/>
      <c r="D123" s="249"/>
      <c r="E123" s="261"/>
      <c r="F123" s="68"/>
      <c r="G123" s="68"/>
      <c r="H123" s="68"/>
      <c r="I123" s="115"/>
      <c r="J123" s="262"/>
      <c r="K123" s="207"/>
      <c r="L123" s="147"/>
      <c r="M123" s="268"/>
      <c r="N123" s="266"/>
      <c r="O123" s="147"/>
      <c r="P123" s="335"/>
      <c r="Q123" s="124"/>
      <c r="R123" s="147"/>
      <c r="S123" s="207"/>
      <c r="T123" s="147"/>
      <c r="U123" s="267"/>
      <c r="V123" s="131"/>
      <c r="W123" s="131"/>
      <c r="X123" s="138"/>
      <c r="Y123" s="255"/>
      <c r="Z123" s="221"/>
      <c r="AA123" s="221"/>
      <c r="AB123" s="270"/>
      <c r="AC123" s="270"/>
      <c r="AD123" s="138"/>
      <c r="AE123" s="150">
        <f t="shared" si="3"/>
        <v>0</v>
      </c>
      <c r="AF123">
        <f t="shared" si="2"/>
        <v>0</v>
      </c>
    </row>
    <row r="124" spans="1:32" ht="15.75" hidden="1" customHeight="1" x14ac:dyDescent="0.2">
      <c r="A124" s="253"/>
      <c r="B124" s="252" t="s">
        <v>152</v>
      </c>
      <c r="C124" s="242"/>
      <c r="D124" s="249"/>
      <c r="E124" s="261"/>
      <c r="F124" s="68"/>
      <c r="G124" s="68"/>
      <c r="H124" s="68"/>
      <c r="I124" s="115"/>
      <c r="J124" s="115"/>
      <c r="K124" s="207"/>
      <c r="L124" s="147"/>
      <c r="M124" s="267"/>
      <c r="N124" s="262"/>
      <c r="O124" s="147"/>
      <c r="P124" s="335"/>
      <c r="Q124" s="124"/>
      <c r="R124" s="147"/>
      <c r="S124" s="207"/>
      <c r="T124" s="147"/>
      <c r="U124" s="267"/>
      <c r="V124" s="131"/>
      <c r="W124" s="131"/>
      <c r="X124" s="136"/>
      <c r="Y124" s="264"/>
      <c r="Z124" s="264"/>
      <c r="AA124" s="264"/>
      <c r="AB124" s="270"/>
      <c r="AC124" s="147"/>
      <c r="AD124" s="270"/>
      <c r="AE124" s="150">
        <f t="shared" si="3"/>
        <v>0</v>
      </c>
      <c r="AF124">
        <f t="shared" si="2"/>
        <v>0</v>
      </c>
    </row>
    <row r="125" spans="1:32" ht="15.75" hidden="1" customHeight="1" x14ac:dyDescent="0.2">
      <c r="A125" s="253"/>
      <c r="B125" s="252" t="s">
        <v>153</v>
      </c>
      <c r="C125" s="242"/>
      <c r="D125" s="249"/>
      <c r="E125" s="68"/>
      <c r="F125" s="261"/>
      <c r="G125" s="261"/>
      <c r="H125" s="261"/>
      <c r="I125" s="262"/>
      <c r="J125" s="262"/>
      <c r="K125" s="265"/>
      <c r="L125" s="264"/>
      <c r="M125" s="262"/>
      <c r="N125" s="262"/>
      <c r="O125" s="264"/>
      <c r="P125" s="335"/>
      <c r="Q125" s="70"/>
      <c r="R125" s="124"/>
      <c r="S125" s="265"/>
      <c r="T125" s="264"/>
      <c r="U125" s="267"/>
      <c r="V125" s="264"/>
      <c r="W125" s="131"/>
      <c r="X125" s="265"/>
      <c r="Y125" s="264"/>
      <c r="Z125" s="264"/>
      <c r="AA125" s="264"/>
      <c r="AB125" s="221"/>
      <c r="AC125" s="147"/>
      <c r="AD125" s="138"/>
      <c r="AE125" s="150">
        <f t="shared" si="3"/>
        <v>0</v>
      </c>
    </row>
    <row r="126" spans="1:32" ht="15.75" hidden="1" customHeight="1" x14ac:dyDescent="0.2">
      <c r="A126" s="246"/>
      <c r="B126" s="252" t="s">
        <v>154</v>
      </c>
      <c r="C126" s="242"/>
      <c r="D126" s="249"/>
      <c r="E126" s="261"/>
      <c r="F126" s="261"/>
      <c r="G126" s="261"/>
      <c r="H126" s="261"/>
      <c r="I126" s="262"/>
      <c r="J126" s="262"/>
      <c r="K126" s="265"/>
      <c r="L126" s="147"/>
      <c r="M126" s="262"/>
      <c r="N126" s="263"/>
      <c r="O126" s="147"/>
      <c r="P126" s="335"/>
      <c r="Q126" s="264"/>
      <c r="R126" s="261"/>
      <c r="S126" s="142"/>
      <c r="T126" s="264"/>
      <c r="U126" s="268"/>
      <c r="V126" s="221"/>
      <c r="W126" s="270"/>
      <c r="X126" s="265"/>
      <c r="Y126" s="264"/>
      <c r="Z126" s="264"/>
      <c r="AA126" s="264"/>
      <c r="AB126" s="221"/>
      <c r="AC126" s="270"/>
      <c r="AD126" s="138"/>
      <c r="AE126" s="150">
        <f t="shared" si="3"/>
        <v>0</v>
      </c>
      <c r="AF126">
        <f>COUNTA(E126:AD126)</f>
        <v>0</v>
      </c>
    </row>
    <row r="127" spans="1:32" ht="15.75" hidden="1" customHeight="1" x14ac:dyDescent="0.2">
      <c r="A127" s="246"/>
      <c r="B127" s="252" t="s">
        <v>155</v>
      </c>
      <c r="C127" s="242"/>
      <c r="D127" s="249"/>
      <c r="E127" s="261"/>
      <c r="F127" s="261"/>
      <c r="G127" s="261"/>
      <c r="H127" s="261"/>
      <c r="I127" s="262"/>
      <c r="J127" s="262"/>
      <c r="K127" s="265"/>
      <c r="L127" s="263"/>
      <c r="M127" s="262"/>
      <c r="N127" s="263"/>
      <c r="O127" s="147"/>
      <c r="P127" s="335"/>
      <c r="Q127" s="264"/>
      <c r="R127" s="264"/>
      <c r="S127" s="122"/>
      <c r="T127" s="264"/>
      <c r="U127" s="268"/>
      <c r="V127" s="221"/>
      <c r="W127" s="270"/>
      <c r="X127" s="265"/>
      <c r="Y127" s="264"/>
      <c r="Z127" s="264"/>
      <c r="AA127" s="264"/>
      <c r="AB127" s="221"/>
      <c r="AC127" s="138"/>
      <c r="AD127" s="138"/>
      <c r="AE127" s="150">
        <f t="shared" si="3"/>
        <v>0</v>
      </c>
      <c r="AF127">
        <f t="shared" ref="AF127:AF140" si="4">COUNTA(E127:AD127)</f>
        <v>0</v>
      </c>
    </row>
    <row r="128" spans="1:32" ht="15.75" hidden="1" customHeight="1" x14ac:dyDescent="0.2">
      <c r="A128" s="246"/>
      <c r="B128" s="252" t="s">
        <v>156</v>
      </c>
      <c r="C128" s="242"/>
      <c r="D128" s="249"/>
      <c r="E128" s="261"/>
      <c r="F128" s="261"/>
      <c r="G128" s="261"/>
      <c r="H128" s="261"/>
      <c r="I128" s="262"/>
      <c r="J128" s="261"/>
      <c r="K128" s="265"/>
      <c r="L128" s="263"/>
      <c r="M128" s="262"/>
      <c r="N128" s="266"/>
      <c r="O128" s="147"/>
      <c r="P128" s="335"/>
      <c r="Q128" s="264"/>
      <c r="R128" s="264"/>
      <c r="S128" s="122"/>
      <c r="T128" s="264"/>
      <c r="U128" s="262"/>
      <c r="V128" s="221"/>
      <c r="W128" s="304"/>
      <c r="X128" s="207"/>
      <c r="Y128" s="262"/>
      <c r="Z128" s="221"/>
      <c r="AA128" s="221"/>
      <c r="AB128" s="149"/>
      <c r="AC128" s="147"/>
      <c r="AD128" s="138"/>
      <c r="AE128" s="150">
        <f t="shared" si="3"/>
        <v>0</v>
      </c>
      <c r="AF128">
        <f t="shared" si="4"/>
        <v>0</v>
      </c>
    </row>
    <row r="129" spans="1:32" ht="15.75" customHeight="1" x14ac:dyDescent="0.2">
      <c r="A129" s="246"/>
      <c r="B129" s="252" t="s">
        <v>259</v>
      </c>
      <c r="C129" s="242">
        <v>3</v>
      </c>
      <c r="D129" s="249"/>
      <c r="E129" s="261"/>
      <c r="F129" s="261" t="s">
        <v>942</v>
      </c>
      <c r="G129" s="261" t="s">
        <v>615</v>
      </c>
      <c r="H129" s="261"/>
      <c r="I129" s="261" t="s">
        <v>617</v>
      </c>
      <c r="J129" s="261"/>
      <c r="K129" s="261"/>
      <c r="L129" s="261"/>
      <c r="M129" s="261"/>
      <c r="N129" s="261"/>
      <c r="O129" s="264"/>
      <c r="P129" s="335"/>
      <c r="Q129" s="261"/>
      <c r="R129" s="261"/>
      <c r="S129" s="261"/>
      <c r="T129" s="263"/>
      <c r="U129" s="261"/>
      <c r="V129" s="261"/>
      <c r="W129" s="221"/>
      <c r="X129" s="207"/>
      <c r="Y129" s="298"/>
      <c r="Z129" s="261"/>
      <c r="AA129" s="264"/>
      <c r="AB129" s="221"/>
      <c r="AC129" s="270"/>
      <c r="AD129" s="138"/>
      <c r="AE129" s="150">
        <f t="shared" si="3"/>
        <v>3</v>
      </c>
      <c r="AF129">
        <f t="shared" si="4"/>
        <v>3</v>
      </c>
    </row>
    <row r="130" spans="1:32" ht="15.75" customHeight="1" x14ac:dyDescent="0.2">
      <c r="A130" s="253"/>
      <c r="B130" s="252" t="s">
        <v>69</v>
      </c>
      <c r="C130" s="242">
        <v>3</v>
      </c>
      <c r="D130" s="249"/>
      <c r="E130" s="261"/>
      <c r="F130" s="261" t="s">
        <v>942</v>
      </c>
      <c r="G130" s="261" t="s">
        <v>615</v>
      </c>
      <c r="H130" s="261"/>
      <c r="I130" s="261"/>
      <c r="J130" s="261"/>
      <c r="K130" s="265"/>
      <c r="L130" s="142"/>
      <c r="M130" s="261"/>
      <c r="N130" s="262"/>
      <c r="O130" s="261"/>
      <c r="P130" s="335"/>
      <c r="Q130" s="263"/>
      <c r="R130" s="261"/>
      <c r="S130" s="261"/>
      <c r="T130" s="264"/>
      <c r="U130" s="261"/>
      <c r="V130" s="261"/>
      <c r="W130" s="304"/>
      <c r="X130" s="265"/>
      <c r="Y130" s="261"/>
      <c r="Z130" s="264"/>
      <c r="AA130" s="264"/>
      <c r="AB130" s="270"/>
      <c r="AC130" s="147"/>
      <c r="AD130" s="270"/>
      <c r="AE130" s="150">
        <f t="shared" si="3"/>
        <v>2</v>
      </c>
      <c r="AF130">
        <f t="shared" si="4"/>
        <v>2</v>
      </c>
    </row>
    <row r="131" spans="1:32" ht="15.75" customHeight="1" x14ac:dyDescent="0.2">
      <c r="A131" s="253"/>
      <c r="B131" s="252" t="s">
        <v>250</v>
      </c>
      <c r="C131" s="242">
        <v>3</v>
      </c>
      <c r="D131" s="249"/>
      <c r="E131" s="261"/>
      <c r="F131" s="261" t="s">
        <v>942</v>
      </c>
      <c r="G131" s="261" t="s">
        <v>615</v>
      </c>
      <c r="H131" s="68"/>
      <c r="I131" s="262" t="s">
        <v>617</v>
      </c>
      <c r="J131" s="261"/>
      <c r="K131" s="207"/>
      <c r="L131" s="70"/>
      <c r="M131" s="268"/>
      <c r="N131" s="224"/>
      <c r="O131" s="266"/>
      <c r="P131" s="335"/>
      <c r="Q131" s="142"/>
      <c r="R131" s="263"/>
      <c r="S131" s="261"/>
      <c r="T131" s="264"/>
      <c r="U131" s="261"/>
      <c r="V131" s="262"/>
      <c r="W131" s="270"/>
      <c r="X131" s="265"/>
      <c r="Y131" s="298"/>
      <c r="Z131" s="176"/>
      <c r="AA131" s="221"/>
      <c r="AB131" s="270"/>
      <c r="AC131" s="147"/>
      <c r="AD131" s="270"/>
      <c r="AE131" s="150">
        <f t="shared" si="3"/>
        <v>3</v>
      </c>
    </row>
    <row r="132" spans="1:32" ht="15.75" customHeight="1" x14ac:dyDescent="0.2">
      <c r="A132" s="253">
        <v>69</v>
      </c>
      <c r="B132" s="252" t="s">
        <v>67</v>
      </c>
      <c r="C132" s="242">
        <v>2</v>
      </c>
      <c r="D132" s="249" t="s">
        <v>19</v>
      </c>
      <c r="E132" s="261" t="s">
        <v>613</v>
      </c>
      <c r="F132" s="261" t="s">
        <v>942</v>
      </c>
      <c r="G132" s="261"/>
      <c r="H132" s="261"/>
      <c r="I132" s="262"/>
      <c r="J132" s="261"/>
      <c r="K132" s="261"/>
      <c r="L132" s="334"/>
      <c r="M132" s="262"/>
      <c r="N132" s="262"/>
      <c r="O132" s="261"/>
      <c r="P132" s="335"/>
      <c r="Q132" s="261"/>
      <c r="R132" s="261"/>
      <c r="S132" s="265"/>
      <c r="T132" s="264"/>
      <c r="U132" s="261"/>
      <c r="V132" s="264"/>
      <c r="W132" s="304"/>
      <c r="X132" s="265"/>
      <c r="Y132" s="261"/>
      <c r="Z132" s="264"/>
      <c r="AA132" s="261"/>
      <c r="AB132" s="270"/>
      <c r="AC132" s="147"/>
      <c r="AD132" s="270"/>
      <c r="AE132" s="150">
        <f t="shared" si="3"/>
        <v>1</v>
      </c>
      <c r="AF132">
        <f t="shared" si="4"/>
        <v>2</v>
      </c>
    </row>
    <row r="133" spans="1:32" ht="15.75" hidden="1" customHeight="1" x14ac:dyDescent="0.2">
      <c r="A133" s="253"/>
      <c r="B133" s="252" t="s">
        <v>200</v>
      </c>
      <c r="C133" s="242"/>
      <c r="D133" s="249"/>
      <c r="E133" s="261"/>
      <c r="F133" s="261"/>
      <c r="G133" s="261"/>
      <c r="H133" s="261"/>
      <c r="I133" s="261"/>
      <c r="J133" s="68"/>
      <c r="K133" s="265"/>
      <c r="L133" s="261"/>
      <c r="M133" s="262"/>
      <c r="N133" s="263"/>
      <c r="O133" s="124"/>
      <c r="P133" s="335"/>
      <c r="Q133" s="142"/>
      <c r="R133" s="261"/>
      <c r="S133" s="265"/>
      <c r="T133" s="261"/>
      <c r="U133" s="262"/>
      <c r="V133" s="261"/>
      <c r="W133" s="270"/>
      <c r="X133" s="261"/>
      <c r="Y133" s="261"/>
      <c r="Z133" s="264"/>
      <c r="AA133" s="176"/>
      <c r="AB133" s="221"/>
      <c r="AC133" s="147"/>
      <c r="AD133" s="270"/>
      <c r="AE133" s="150">
        <f t="shared" si="3"/>
        <v>0</v>
      </c>
      <c r="AF133">
        <f t="shared" si="4"/>
        <v>0</v>
      </c>
    </row>
    <row r="134" spans="1:32" ht="15.75" hidden="1" customHeight="1" x14ac:dyDescent="0.2">
      <c r="A134" s="253"/>
      <c r="B134" s="252" t="s">
        <v>163</v>
      </c>
      <c r="C134" s="242"/>
      <c r="D134" s="249"/>
      <c r="E134" s="261"/>
      <c r="F134" s="68"/>
      <c r="G134" s="68"/>
      <c r="H134" s="261"/>
      <c r="I134" s="261"/>
      <c r="J134" s="261"/>
      <c r="K134" s="261"/>
      <c r="L134" s="264"/>
      <c r="M134" s="262"/>
      <c r="N134" s="262"/>
      <c r="O134" s="263"/>
      <c r="P134" s="335"/>
      <c r="Q134" s="147"/>
      <c r="R134" s="124"/>
      <c r="S134" s="261"/>
      <c r="T134" s="124"/>
      <c r="U134" s="261"/>
      <c r="V134" s="264"/>
      <c r="W134" s="221"/>
      <c r="X134" s="265"/>
      <c r="Y134" s="298"/>
      <c r="Z134" s="221"/>
      <c r="AA134" s="221"/>
      <c r="AB134" s="221"/>
      <c r="AC134" s="147"/>
      <c r="AD134" s="270"/>
      <c r="AE134" s="150">
        <f t="shared" si="3"/>
        <v>0</v>
      </c>
      <c r="AF134">
        <f t="shared" si="4"/>
        <v>0</v>
      </c>
    </row>
    <row r="135" spans="1:32" ht="15.75" hidden="1" customHeight="1" x14ac:dyDescent="0.2">
      <c r="A135" s="253"/>
      <c r="B135" s="252" t="s">
        <v>164</v>
      </c>
      <c r="C135" s="242"/>
      <c r="D135" s="249"/>
      <c r="E135" s="68"/>
      <c r="F135" s="261"/>
      <c r="G135" s="261"/>
      <c r="H135" s="261"/>
      <c r="I135" s="262"/>
      <c r="J135" s="115"/>
      <c r="K135" s="207"/>
      <c r="L135" s="116"/>
      <c r="M135" s="262"/>
      <c r="N135" s="224"/>
      <c r="O135" s="147"/>
      <c r="P135" s="335"/>
      <c r="Q135" s="147"/>
      <c r="R135" s="147"/>
      <c r="S135" s="207"/>
      <c r="T135" s="147"/>
      <c r="U135" s="267"/>
      <c r="V135" s="221"/>
      <c r="W135" s="131"/>
      <c r="X135" s="136"/>
      <c r="Y135" s="131"/>
      <c r="Z135" s="221"/>
      <c r="AA135" s="221"/>
      <c r="AB135" s="221"/>
      <c r="AC135" s="147"/>
      <c r="AD135" s="138"/>
      <c r="AE135" s="150">
        <f t="shared" si="3"/>
        <v>0</v>
      </c>
      <c r="AF135">
        <f t="shared" si="4"/>
        <v>0</v>
      </c>
    </row>
    <row r="136" spans="1:32" ht="15.75" hidden="1" customHeight="1" x14ac:dyDescent="0.2">
      <c r="A136" s="253"/>
      <c r="B136" s="252" t="s">
        <v>165</v>
      </c>
      <c r="C136" s="242"/>
      <c r="D136" s="249"/>
      <c r="E136" s="261"/>
      <c r="F136" s="68"/>
      <c r="G136" s="68"/>
      <c r="H136" s="68"/>
      <c r="I136" s="115"/>
      <c r="J136" s="115"/>
      <c r="K136" s="207"/>
      <c r="L136" s="147"/>
      <c r="M136" s="267"/>
      <c r="N136" s="262"/>
      <c r="O136" s="147"/>
      <c r="P136" s="335"/>
      <c r="Q136" s="124"/>
      <c r="R136" s="147"/>
      <c r="S136" s="207"/>
      <c r="T136" s="147"/>
      <c r="U136" s="267"/>
      <c r="V136" s="131"/>
      <c r="W136" s="131"/>
      <c r="X136" s="138"/>
      <c r="Y136" s="264"/>
      <c r="Z136" s="264"/>
      <c r="AA136" s="264"/>
      <c r="AB136" s="270"/>
      <c r="AC136" s="147"/>
      <c r="AD136" s="270"/>
      <c r="AE136" s="150">
        <f t="shared" si="3"/>
        <v>0</v>
      </c>
      <c r="AF136">
        <f t="shared" si="4"/>
        <v>0</v>
      </c>
    </row>
    <row r="137" spans="1:32" ht="15.75" hidden="1" customHeight="1" x14ac:dyDescent="0.2">
      <c r="A137" s="253"/>
      <c r="B137" s="252" t="s">
        <v>166</v>
      </c>
      <c r="C137" s="242"/>
      <c r="D137" s="249"/>
      <c r="E137" s="68"/>
      <c r="F137" s="261"/>
      <c r="G137" s="261"/>
      <c r="H137" s="70"/>
      <c r="I137" s="233"/>
      <c r="J137" s="233"/>
      <c r="K137" s="207"/>
      <c r="L137" s="124"/>
      <c r="M137" s="233"/>
      <c r="N137" s="224"/>
      <c r="O137" s="124"/>
      <c r="P137" s="335"/>
      <c r="Q137" s="147"/>
      <c r="R137" s="147"/>
      <c r="S137" s="207"/>
      <c r="T137" s="147"/>
      <c r="U137" s="268"/>
      <c r="V137" s="221"/>
      <c r="W137" s="221"/>
      <c r="X137" s="147"/>
      <c r="Y137" s="255"/>
      <c r="Z137" s="131"/>
      <c r="AA137" s="131"/>
      <c r="AB137" s="221"/>
      <c r="AC137" s="138"/>
      <c r="AD137" s="138"/>
      <c r="AE137" s="150">
        <f t="shared" ref="AE137:AE190" si="5">COUNTA(F137:I137,K137:AB137)</f>
        <v>0</v>
      </c>
      <c r="AF137">
        <f t="shared" si="4"/>
        <v>0</v>
      </c>
    </row>
    <row r="138" spans="1:32" ht="15.75" hidden="1" customHeight="1" x14ac:dyDescent="0.2">
      <c r="A138" s="253"/>
      <c r="B138" s="252" t="s">
        <v>167</v>
      </c>
      <c r="C138" s="242"/>
      <c r="D138" s="249"/>
      <c r="E138" s="261"/>
      <c r="F138" s="261"/>
      <c r="G138" s="261"/>
      <c r="H138" s="261"/>
      <c r="I138" s="261"/>
      <c r="J138" s="261"/>
      <c r="K138" s="261"/>
      <c r="L138" s="264"/>
      <c r="M138" s="261"/>
      <c r="N138" s="262"/>
      <c r="O138" s="264"/>
      <c r="P138" s="335"/>
      <c r="Q138" s="264"/>
      <c r="R138" s="147"/>
      <c r="S138" s="265"/>
      <c r="T138" s="261"/>
      <c r="U138" s="261"/>
      <c r="V138" s="261"/>
      <c r="W138" s="264"/>
      <c r="X138" s="264"/>
      <c r="Y138" s="264"/>
      <c r="Z138" s="221"/>
      <c r="AA138" s="221"/>
      <c r="AB138" s="221"/>
      <c r="AC138" s="147"/>
      <c r="AD138" s="138"/>
      <c r="AE138" s="150">
        <f t="shared" si="5"/>
        <v>0</v>
      </c>
      <c r="AF138">
        <f t="shared" si="4"/>
        <v>0</v>
      </c>
    </row>
    <row r="139" spans="1:32" ht="15.75" hidden="1" customHeight="1" x14ac:dyDescent="0.2">
      <c r="A139" s="246"/>
      <c r="B139" s="252" t="s">
        <v>168</v>
      </c>
      <c r="C139" s="242"/>
      <c r="D139" s="249"/>
      <c r="E139" s="261"/>
      <c r="F139" s="68"/>
      <c r="G139" s="68"/>
      <c r="H139" s="68"/>
      <c r="I139" s="115"/>
      <c r="J139" s="233"/>
      <c r="K139" s="207"/>
      <c r="L139" s="116"/>
      <c r="M139" s="268"/>
      <c r="N139" s="142"/>
      <c r="O139" s="147"/>
      <c r="P139" s="335"/>
      <c r="Q139" s="124"/>
      <c r="R139" s="147"/>
      <c r="S139" s="207"/>
      <c r="T139" s="147"/>
      <c r="U139" s="131"/>
      <c r="V139" s="131"/>
      <c r="W139" s="131"/>
      <c r="X139" s="136"/>
      <c r="Y139" s="255"/>
      <c r="Z139" s="221"/>
      <c r="AA139" s="221"/>
      <c r="AB139" s="270"/>
      <c r="AC139" s="270"/>
      <c r="AD139" s="270"/>
      <c r="AE139" s="150">
        <f t="shared" si="5"/>
        <v>0</v>
      </c>
      <c r="AF139">
        <f t="shared" si="4"/>
        <v>0</v>
      </c>
    </row>
    <row r="140" spans="1:32" ht="15.75" customHeight="1" x14ac:dyDescent="0.2">
      <c r="A140" s="246">
        <v>70</v>
      </c>
      <c r="B140" s="252" t="s">
        <v>227</v>
      </c>
      <c r="C140" s="242">
        <v>2</v>
      </c>
      <c r="D140" s="249"/>
      <c r="E140" s="261"/>
      <c r="F140" s="261" t="s">
        <v>942</v>
      </c>
      <c r="G140" s="261"/>
      <c r="H140" s="261"/>
      <c r="I140" s="261" t="s">
        <v>617</v>
      </c>
      <c r="J140" s="261"/>
      <c r="K140" s="261"/>
      <c r="L140" s="261"/>
      <c r="M140" s="261"/>
      <c r="N140" s="261"/>
      <c r="O140" s="264"/>
      <c r="P140" s="335"/>
      <c r="Q140" s="261"/>
      <c r="R140" s="264"/>
      <c r="S140" s="261"/>
      <c r="T140" s="261"/>
      <c r="U140" s="264"/>
      <c r="V140" s="261"/>
      <c r="W140" s="304"/>
      <c r="X140" s="261"/>
      <c r="Y140" s="261"/>
      <c r="Z140" s="261"/>
      <c r="AA140" s="261"/>
      <c r="AB140" s="270"/>
      <c r="AC140" s="147"/>
      <c r="AD140" s="270"/>
      <c r="AE140" s="150">
        <f t="shared" si="5"/>
        <v>2</v>
      </c>
      <c r="AF140">
        <f t="shared" si="4"/>
        <v>2</v>
      </c>
    </row>
    <row r="141" spans="1:32" ht="15.75" customHeight="1" x14ac:dyDescent="0.2">
      <c r="A141" s="246"/>
      <c r="B141" s="252" t="s">
        <v>936</v>
      </c>
      <c r="C141" s="242">
        <v>2</v>
      </c>
      <c r="D141" s="249"/>
      <c r="E141" s="261" t="s">
        <v>613</v>
      </c>
      <c r="F141" s="261" t="s">
        <v>942</v>
      </c>
      <c r="G141" s="261"/>
      <c r="H141" s="261"/>
      <c r="I141" s="261"/>
      <c r="J141" s="261"/>
      <c r="K141" s="261"/>
      <c r="L141" s="297"/>
      <c r="M141" s="261"/>
      <c r="N141" s="261"/>
      <c r="O141" s="261"/>
      <c r="P141" s="335"/>
      <c r="Q141" s="261"/>
      <c r="R141" s="264"/>
      <c r="S141" s="261"/>
      <c r="T141" s="261"/>
      <c r="U141" s="261"/>
      <c r="V141" s="264"/>
      <c r="W141" s="264"/>
      <c r="X141" s="261"/>
      <c r="Y141" s="261"/>
      <c r="Z141" s="264"/>
      <c r="AA141" s="264"/>
      <c r="AB141" s="270"/>
      <c r="AC141" s="138"/>
      <c r="AD141" s="138"/>
      <c r="AE141" s="150">
        <f t="shared" si="5"/>
        <v>1</v>
      </c>
      <c r="AF141">
        <f t="shared" ref="AF141" si="6">COUNTA(E141:AD141)</f>
        <v>2</v>
      </c>
    </row>
    <row r="142" spans="1:32" ht="15.75" hidden="1" customHeight="1" x14ac:dyDescent="0.2">
      <c r="A142" s="253"/>
      <c r="B142" s="252" t="s">
        <v>183</v>
      </c>
      <c r="C142" s="242"/>
      <c r="D142" s="249"/>
      <c r="E142" s="261"/>
      <c r="F142" s="261"/>
      <c r="G142" s="261"/>
      <c r="H142" s="261"/>
      <c r="I142" s="261"/>
      <c r="J142" s="68"/>
      <c r="K142" s="261"/>
      <c r="L142" s="264"/>
      <c r="M142" s="262"/>
      <c r="N142" s="261"/>
      <c r="O142" s="264"/>
      <c r="P142" s="335"/>
      <c r="Q142" s="124"/>
      <c r="R142" s="264"/>
      <c r="S142" s="263"/>
      <c r="T142" s="262"/>
      <c r="U142" s="267"/>
      <c r="V142" s="264"/>
      <c r="W142" s="141"/>
      <c r="X142" s="138"/>
      <c r="Y142" s="264"/>
      <c r="Z142" s="261"/>
      <c r="AA142" s="261"/>
      <c r="AB142" s="270"/>
      <c r="AC142" s="270"/>
      <c r="AD142" s="138"/>
      <c r="AE142" s="150">
        <f t="shared" si="5"/>
        <v>0</v>
      </c>
    </row>
    <row r="143" spans="1:32" ht="15.75" hidden="1" customHeight="1" x14ac:dyDescent="0.2">
      <c r="A143" s="253"/>
      <c r="B143" s="252" t="s">
        <v>184</v>
      </c>
      <c r="C143" s="242"/>
      <c r="D143" s="249"/>
      <c r="E143" s="261"/>
      <c r="F143" s="68"/>
      <c r="G143" s="68"/>
      <c r="H143" s="261"/>
      <c r="I143" s="261"/>
      <c r="J143" s="261"/>
      <c r="K143" s="263"/>
      <c r="L143" s="147"/>
      <c r="M143" s="268"/>
      <c r="N143" s="263"/>
      <c r="O143" s="264"/>
      <c r="P143" s="335"/>
      <c r="Q143" s="147"/>
      <c r="R143" s="264"/>
      <c r="S143" s="261"/>
      <c r="T143" s="224"/>
      <c r="U143" s="262"/>
      <c r="V143" s="221"/>
      <c r="W143" s="268"/>
      <c r="X143" s="264"/>
      <c r="Y143" s="298"/>
      <c r="Z143" s="264"/>
      <c r="AA143" s="264"/>
      <c r="AB143" s="221"/>
      <c r="AC143" s="147"/>
      <c r="AD143" s="138"/>
      <c r="AE143" s="150">
        <f t="shared" si="5"/>
        <v>0</v>
      </c>
    </row>
    <row r="144" spans="1:32" ht="15.75" hidden="1" customHeight="1" x14ac:dyDescent="0.2">
      <c r="A144" s="253"/>
      <c r="B144" s="252" t="s">
        <v>185</v>
      </c>
      <c r="C144" s="242"/>
      <c r="D144" s="249"/>
      <c r="E144" s="261"/>
      <c r="F144" s="261"/>
      <c r="G144" s="261"/>
      <c r="H144" s="68"/>
      <c r="I144" s="68"/>
      <c r="J144" s="68"/>
      <c r="K144" s="261"/>
      <c r="L144" s="263"/>
      <c r="M144" s="262"/>
      <c r="N144" s="263"/>
      <c r="O144" s="124"/>
      <c r="P144" s="335"/>
      <c r="Q144" s="147"/>
      <c r="R144" s="124"/>
      <c r="S144" s="263"/>
      <c r="T144" s="262"/>
      <c r="U144" s="268"/>
      <c r="V144" s="131"/>
      <c r="W144" s="268"/>
      <c r="X144" s="147"/>
      <c r="Y144" s="262"/>
      <c r="Z144" s="176"/>
      <c r="AA144" s="176"/>
      <c r="AB144" s="221"/>
      <c r="AC144" s="270"/>
      <c r="AD144" s="138"/>
      <c r="AE144" s="150">
        <f t="shared" si="5"/>
        <v>0</v>
      </c>
      <c r="AF144">
        <f>COUNTA(E144:AD144)</f>
        <v>0</v>
      </c>
    </row>
    <row r="145" spans="1:32" ht="15.75" hidden="1" customHeight="1" x14ac:dyDescent="0.2">
      <c r="A145" s="246"/>
      <c r="B145" s="252" t="s">
        <v>186</v>
      </c>
      <c r="C145" s="242"/>
      <c r="D145" s="249"/>
      <c r="E145" s="261"/>
      <c r="F145" s="261"/>
      <c r="G145" s="261"/>
      <c r="H145" s="261"/>
      <c r="I145" s="261"/>
      <c r="J145" s="261"/>
      <c r="K145" s="261"/>
      <c r="L145" s="147"/>
      <c r="M145" s="262"/>
      <c r="N145" s="263"/>
      <c r="O145" s="147"/>
      <c r="P145" s="335"/>
      <c r="Q145" s="264"/>
      <c r="R145" s="264"/>
      <c r="S145" s="142"/>
      <c r="T145" s="262"/>
      <c r="U145" s="176"/>
      <c r="V145" s="221"/>
      <c r="W145" s="270"/>
      <c r="X145" s="264"/>
      <c r="Y145" s="131"/>
      <c r="Z145" s="264"/>
      <c r="AA145" s="264"/>
      <c r="AB145" s="270"/>
      <c r="AC145" s="147"/>
      <c r="AD145" s="138"/>
      <c r="AE145" s="150">
        <f t="shared" si="5"/>
        <v>0</v>
      </c>
      <c r="AF145">
        <f>COUNTA(E145:AD145)</f>
        <v>0</v>
      </c>
    </row>
    <row r="146" spans="1:32" ht="15.75" hidden="1" customHeight="1" x14ac:dyDescent="0.2">
      <c r="A146" s="253"/>
      <c r="B146" s="252" t="s">
        <v>187</v>
      </c>
      <c r="C146" s="242"/>
      <c r="D146" s="249"/>
      <c r="E146" s="261"/>
      <c r="F146" s="261"/>
      <c r="G146" s="261"/>
      <c r="H146" s="68"/>
      <c r="I146" s="68"/>
      <c r="J146" s="68"/>
      <c r="K146" s="261"/>
      <c r="L146" s="147"/>
      <c r="M146" s="267"/>
      <c r="N146" s="263"/>
      <c r="O146" s="124"/>
      <c r="P146" s="335"/>
      <c r="Q146" s="264"/>
      <c r="R146" s="124"/>
      <c r="S146" s="261"/>
      <c r="T146" s="263"/>
      <c r="U146" s="268"/>
      <c r="V146" s="141"/>
      <c r="W146" s="221"/>
      <c r="X146" s="147"/>
      <c r="Y146" s="131"/>
      <c r="Z146" s="221"/>
      <c r="AA146" s="221"/>
      <c r="AB146" s="221"/>
      <c r="AC146" s="270"/>
      <c r="AD146" s="138"/>
      <c r="AE146" s="150">
        <f t="shared" si="5"/>
        <v>0</v>
      </c>
      <c r="AF146">
        <f>COUNTA(E146:AD146)</f>
        <v>0</v>
      </c>
    </row>
    <row r="147" spans="1:32" ht="15.75" customHeight="1" x14ac:dyDescent="0.2">
      <c r="A147" s="253"/>
      <c r="B147" s="252" t="s">
        <v>182</v>
      </c>
      <c r="C147" s="242">
        <v>2</v>
      </c>
      <c r="D147" s="249"/>
      <c r="E147" s="261"/>
      <c r="F147" s="261" t="s">
        <v>942</v>
      </c>
      <c r="G147" s="261"/>
      <c r="H147" s="261" t="s">
        <v>616</v>
      </c>
      <c r="I147" s="261"/>
      <c r="J147" s="261"/>
      <c r="K147" s="261"/>
      <c r="L147" s="263"/>
      <c r="M147" s="261"/>
      <c r="N147" s="261"/>
      <c r="O147" s="264"/>
      <c r="P147" s="335"/>
      <c r="Q147" s="264"/>
      <c r="R147" s="147"/>
      <c r="S147" s="261"/>
      <c r="T147" s="263"/>
      <c r="U147" s="261"/>
      <c r="V147" s="261"/>
      <c r="W147" s="304"/>
      <c r="X147" s="261"/>
      <c r="Y147" s="264"/>
      <c r="Z147" s="261"/>
      <c r="AA147" s="264"/>
      <c r="AB147" s="270"/>
      <c r="AC147" s="270"/>
      <c r="AD147" s="270"/>
      <c r="AE147" s="150">
        <f t="shared" si="5"/>
        <v>2</v>
      </c>
      <c r="AF147">
        <f>COUNTA(E147:AD147)</f>
        <v>2</v>
      </c>
    </row>
    <row r="148" spans="1:32" ht="15.75" hidden="1" customHeight="1" x14ac:dyDescent="0.2">
      <c r="A148" s="253"/>
      <c r="B148" s="252" t="s">
        <v>189</v>
      </c>
      <c r="C148" s="242"/>
      <c r="D148" s="249"/>
      <c r="E148" s="68"/>
      <c r="F148" s="261"/>
      <c r="G148" s="261"/>
      <c r="H148" s="261"/>
      <c r="I148" s="261"/>
      <c r="J148" s="68"/>
      <c r="K148" s="133"/>
      <c r="L148" s="147"/>
      <c r="M148" s="224"/>
      <c r="N148" s="261"/>
      <c r="O148" s="264"/>
      <c r="P148" s="335"/>
      <c r="Q148" s="124"/>
      <c r="R148" s="124"/>
      <c r="S148" s="142"/>
      <c r="T148" s="262"/>
      <c r="U148" s="262"/>
      <c r="V148" s="264"/>
      <c r="W148" s="141"/>
      <c r="X148" s="147"/>
      <c r="Y148" s="264"/>
      <c r="Z148" s="221"/>
      <c r="AA148" s="221"/>
      <c r="AB148" s="221"/>
      <c r="AC148" s="138"/>
      <c r="AD148" s="138"/>
      <c r="AE148" s="150">
        <f t="shared" si="5"/>
        <v>0</v>
      </c>
      <c r="AF148">
        <f>COUNTA(E148:AD148)</f>
        <v>0</v>
      </c>
    </row>
    <row r="149" spans="1:32" ht="15.75" hidden="1" customHeight="1" x14ac:dyDescent="0.2">
      <c r="A149" s="246"/>
      <c r="B149" s="252" t="s">
        <v>190</v>
      </c>
      <c r="C149" s="242"/>
      <c r="D149" s="249"/>
      <c r="E149" s="261"/>
      <c r="F149" s="68"/>
      <c r="G149" s="261"/>
      <c r="H149" s="261"/>
      <c r="I149" s="262"/>
      <c r="J149" s="262"/>
      <c r="K149" s="261"/>
      <c r="L149" s="147"/>
      <c r="M149" s="262"/>
      <c r="N149" s="263"/>
      <c r="O149" s="147"/>
      <c r="P149" s="335"/>
      <c r="Q149" s="261"/>
      <c r="R149" s="264"/>
      <c r="S149" s="142"/>
      <c r="T149" s="262"/>
      <c r="U149" s="268"/>
      <c r="V149" s="221"/>
      <c r="W149" s="264"/>
      <c r="X149" s="147"/>
      <c r="Y149" s="131"/>
      <c r="Z149" s="221"/>
      <c r="AA149" s="221"/>
      <c r="AB149" s="221"/>
      <c r="AC149" s="138"/>
      <c r="AD149" s="138"/>
      <c r="AE149" s="150">
        <f t="shared" si="5"/>
        <v>0</v>
      </c>
    </row>
    <row r="150" spans="1:32" ht="15.75" hidden="1" customHeight="1" x14ac:dyDescent="0.2">
      <c r="A150" s="253"/>
      <c r="B150" s="252" t="s">
        <v>191</v>
      </c>
      <c r="C150" s="242"/>
      <c r="D150" s="249"/>
      <c r="E150" s="261"/>
      <c r="F150" s="68"/>
      <c r="G150" s="261"/>
      <c r="H150" s="68"/>
      <c r="I150" s="115"/>
      <c r="J150" s="262"/>
      <c r="K150" s="263"/>
      <c r="L150" s="147"/>
      <c r="M150" s="261"/>
      <c r="N150" s="261"/>
      <c r="O150" s="124"/>
      <c r="P150" s="335"/>
      <c r="Q150" s="264"/>
      <c r="R150" s="116"/>
      <c r="S150" s="261"/>
      <c r="T150" s="262"/>
      <c r="U150" s="262"/>
      <c r="V150" s="264"/>
      <c r="W150" s="176"/>
      <c r="X150" s="264"/>
      <c r="Y150" s="255"/>
      <c r="Z150" s="221"/>
      <c r="AA150" s="221"/>
      <c r="AB150" s="221"/>
      <c r="AC150" s="147"/>
      <c r="AD150" s="270"/>
      <c r="AE150" s="150">
        <f t="shared" si="5"/>
        <v>0</v>
      </c>
      <c r="AF150">
        <f t="shared" ref="AF150:AF227" si="7">COUNTA(E150:AD150)</f>
        <v>0</v>
      </c>
    </row>
    <row r="151" spans="1:32" ht="15.75" hidden="1" customHeight="1" x14ac:dyDescent="0.2">
      <c r="A151" s="246"/>
      <c r="B151" s="252" t="s">
        <v>192</v>
      </c>
      <c r="C151" s="242"/>
      <c r="D151" s="249"/>
      <c r="E151" s="261"/>
      <c r="F151" s="261"/>
      <c r="G151" s="68"/>
      <c r="H151" s="261"/>
      <c r="I151" s="262"/>
      <c r="J151" s="262"/>
      <c r="K151" s="261"/>
      <c r="L151" s="264"/>
      <c r="M151" s="261"/>
      <c r="N151" s="261"/>
      <c r="O151" s="264"/>
      <c r="P151" s="335"/>
      <c r="Q151" s="262"/>
      <c r="R151" s="262"/>
      <c r="S151" s="261"/>
      <c r="T151" s="266"/>
      <c r="U151" s="262"/>
      <c r="V151" s="264"/>
      <c r="W151" s="270"/>
      <c r="X151" s="264"/>
      <c r="Y151" s="261"/>
      <c r="Z151" s="261"/>
      <c r="AA151" s="261"/>
      <c r="AB151" s="221"/>
      <c r="AC151" s="147"/>
      <c r="AD151" s="270"/>
      <c r="AE151" s="150">
        <f t="shared" si="5"/>
        <v>0</v>
      </c>
      <c r="AF151">
        <f t="shared" si="7"/>
        <v>0</v>
      </c>
    </row>
    <row r="152" spans="1:32" ht="15.75" hidden="1" customHeight="1" x14ac:dyDescent="0.2">
      <c r="A152" s="246"/>
      <c r="B152" s="252" t="s">
        <v>193</v>
      </c>
      <c r="C152" s="242"/>
      <c r="D152" s="249"/>
      <c r="E152" s="261"/>
      <c r="F152" s="261"/>
      <c r="G152" s="261"/>
      <c r="H152" s="261"/>
      <c r="I152" s="261"/>
      <c r="J152" s="261"/>
      <c r="K152" s="263"/>
      <c r="L152" s="263"/>
      <c r="M152" s="141"/>
      <c r="N152" s="261"/>
      <c r="O152" s="263"/>
      <c r="P152" s="335"/>
      <c r="Q152" s="224"/>
      <c r="R152" s="262"/>
      <c r="S152" s="142"/>
      <c r="T152" s="261"/>
      <c r="U152" s="268"/>
      <c r="V152" s="264"/>
      <c r="W152" s="261"/>
      <c r="X152" s="261"/>
      <c r="Y152" s="262"/>
      <c r="Z152" s="261"/>
      <c r="AA152" s="264"/>
      <c r="AB152" s="221"/>
      <c r="AC152" s="138"/>
      <c r="AD152" s="138"/>
      <c r="AE152" s="150">
        <f t="shared" si="5"/>
        <v>0</v>
      </c>
      <c r="AF152">
        <f t="shared" si="7"/>
        <v>0</v>
      </c>
    </row>
    <row r="153" spans="1:32" ht="15.75" hidden="1" customHeight="1" x14ac:dyDescent="0.2">
      <c r="A153" s="253"/>
      <c r="B153" s="252" t="s">
        <v>194</v>
      </c>
      <c r="C153" s="242"/>
      <c r="D153" s="249"/>
      <c r="E153" s="261"/>
      <c r="F153" s="261"/>
      <c r="G153" s="261"/>
      <c r="H153" s="261"/>
      <c r="I153" s="262"/>
      <c r="J153" s="262"/>
      <c r="K153" s="261"/>
      <c r="L153" s="264"/>
      <c r="M153" s="261"/>
      <c r="N153" s="261"/>
      <c r="O153" s="264"/>
      <c r="P153" s="335"/>
      <c r="Q153" s="262"/>
      <c r="R153" s="266"/>
      <c r="S153" s="263"/>
      <c r="T153" s="262"/>
      <c r="U153" s="268"/>
      <c r="V153" s="264"/>
      <c r="W153" s="264"/>
      <c r="X153" s="261"/>
      <c r="Y153" s="262"/>
      <c r="Z153" s="264"/>
      <c r="AA153" s="264"/>
      <c r="AB153" s="270"/>
      <c r="AC153" s="147"/>
      <c r="AD153" s="270"/>
      <c r="AE153" s="150">
        <f t="shared" si="5"/>
        <v>0</v>
      </c>
    </row>
    <row r="154" spans="1:32" ht="15.75" customHeight="1" x14ac:dyDescent="0.2">
      <c r="A154" s="246"/>
      <c r="B154" s="252" t="s">
        <v>188</v>
      </c>
      <c r="C154" s="242">
        <v>2</v>
      </c>
      <c r="D154" s="249"/>
      <c r="E154" s="261"/>
      <c r="F154" s="261" t="s">
        <v>942</v>
      </c>
      <c r="G154" s="261" t="s">
        <v>615</v>
      </c>
      <c r="H154" s="261"/>
      <c r="I154" s="262"/>
      <c r="J154" s="262"/>
      <c r="K154" s="261"/>
      <c r="L154" s="297"/>
      <c r="M154" s="261"/>
      <c r="N154" s="261"/>
      <c r="O154" s="264"/>
      <c r="P154" s="335"/>
      <c r="Q154" s="262"/>
      <c r="R154" s="263"/>
      <c r="S154" s="261"/>
      <c r="T154" s="261"/>
      <c r="U154" s="262"/>
      <c r="V154" s="264"/>
      <c r="W154" s="264"/>
      <c r="X154" s="261"/>
      <c r="Y154" s="302"/>
      <c r="Z154" s="264"/>
      <c r="AA154" s="264"/>
      <c r="AB154" s="270"/>
      <c r="AC154" s="147"/>
      <c r="AD154" s="138"/>
      <c r="AE154" s="150">
        <f t="shared" si="5"/>
        <v>2</v>
      </c>
      <c r="AF154">
        <f t="shared" si="7"/>
        <v>2</v>
      </c>
    </row>
    <row r="155" spans="1:32" ht="15.75" hidden="1" customHeight="1" x14ac:dyDescent="0.2">
      <c r="A155" s="246"/>
      <c r="B155" s="252" t="s">
        <v>933</v>
      </c>
      <c r="C155" s="242"/>
      <c r="D155" s="249"/>
      <c r="E155" s="261"/>
      <c r="F155" s="261"/>
      <c r="G155" s="261"/>
      <c r="H155" s="261"/>
      <c r="I155" s="262"/>
      <c r="J155" s="262"/>
      <c r="K155" s="261"/>
      <c r="L155" s="263"/>
      <c r="M155" s="261"/>
      <c r="N155" s="263"/>
      <c r="O155" s="264"/>
      <c r="P155" s="335"/>
      <c r="Q155" s="233"/>
      <c r="R155" s="262"/>
      <c r="S155" s="261"/>
      <c r="T155" s="266"/>
      <c r="U155" s="262"/>
      <c r="V155" s="264"/>
      <c r="W155" s="270"/>
      <c r="X155" s="263"/>
      <c r="Y155" s="302"/>
      <c r="Z155" s="264"/>
      <c r="AA155" s="264"/>
      <c r="AB155" s="116"/>
      <c r="AC155" s="147"/>
      <c r="AD155" s="138"/>
      <c r="AE155" s="150">
        <f t="shared" si="5"/>
        <v>0</v>
      </c>
      <c r="AF155">
        <f t="shared" si="7"/>
        <v>0</v>
      </c>
    </row>
    <row r="156" spans="1:32" ht="15.75" hidden="1" customHeight="1" x14ac:dyDescent="0.2">
      <c r="A156" s="253"/>
      <c r="B156" s="252" t="s">
        <v>198</v>
      </c>
      <c r="C156" s="242"/>
      <c r="D156" s="249"/>
      <c r="E156" s="261"/>
      <c r="F156" s="261"/>
      <c r="G156" s="261"/>
      <c r="H156" s="261"/>
      <c r="I156" s="262"/>
      <c r="J156" s="262"/>
      <c r="K156" s="261"/>
      <c r="L156" s="264"/>
      <c r="M156" s="261"/>
      <c r="N156" s="261"/>
      <c r="O156" s="264"/>
      <c r="P156" s="335"/>
      <c r="Q156" s="262"/>
      <c r="R156" s="262"/>
      <c r="S156" s="142"/>
      <c r="T156" s="262"/>
      <c r="U156" s="176"/>
      <c r="V156" s="221"/>
      <c r="W156" s="264"/>
      <c r="X156" s="261"/>
      <c r="Y156" s="262"/>
      <c r="Z156" s="261"/>
      <c r="AA156" s="264"/>
      <c r="AB156" s="270"/>
      <c r="AC156" s="147"/>
      <c r="AD156" s="138"/>
      <c r="AE156" s="150">
        <f t="shared" si="5"/>
        <v>0</v>
      </c>
      <c r="AF156">
        <f t="shared" si="7"/>
        <v>0</v>
      </c>
    </row>
    <row r="157" spans="1:32" ht="15.75" customHeight="1" x14ac:dyDescent="0.2">
      <c r="A157" s="253"/>
      <c r="B157" s="252" t="s">
        <v>105</v>
      </c>
      <c r="C157" s="242">
        <v>2</v>
      </c>
      <c r="D157" s="249"/>
      <c r="E157" s="261"/>
      <c r="F157" s="261"/>
      <c r="G157" s="261"/>
      <c r="H157" s="261" t="s">
        <v>616</v>
      </c>
      <c r="I157" s="262"/>
      <c r="J157" s="68"/>
      <c r="K157" s="261" t="s">
        <v>949</v>
      </c>
      <c r="L157" s="264"/>
      <c r="M157" s="261"/>
      <c r="N157" s="261"/>
      <c r="O157" s="264"/>
      <c r="P157" s="335"/>
      <c r="Q157" s="263"/>
      <c r="R157" s="262"/>
      <c r="S157" s="261"/>
      <c r="T157" s="142"/>
      <c r="U157" s="262"/>
      <c r="V157" s="261"/>
      <c r="W157" s="304"/>
      <c r="X157" s="261"/>
      <c r="Y157" s="261"/>
      <c r="Z157" s="264"/>
      <c r="AA157" s="264"/>
      <c r="AB157" s="270"/>
      <c r="AC157" s="147"/>
      <c r="AD157" s="138"/>
      <c r="AE157" s="150">
        <f t="shared" si="5"/>
        <v>2</v>
      </c>
      <c r="AF157">
        <f t="shared" si="7"/>
        <v>2</v>
      </c>
    </row>
    <row r="158" spans="1:32" ht="15.75" customHeight="1" x14ac:dyDescent="0.2">
      <c r="A158" s="253"/>
      <c r="B158" s="252" t="s">
        <v>61</v>
      </c>
      <c r="C158" s="242">
        <v>2</v>
      </c>
      <c r="D158" s="249"/>
      <c r="E158" s="261"/>
      <c r="F158" s="261" t="s">
        <v>942</v>
      </c>
      <c r="G158" s="261" t="s">
        <v>615</v>
      </c>
      <c r="H158" s="261"/>
      <c r="I158" s="261"/>
      <c r="J158" s="262"/>
      <c r="K158" s="261"/>
      <c r="L158" s="147"/>
      <c r="M158" s="261"/>
      <c r="N158" s="263"/>
      <c r="O158" s="264"/>
      <c r="P158" s="335"/>
      <c r="Q158" s="233"/>
      <c r="R158" s="262"/>
      <c r="S158" s="261"/>
      <c r="T158" s="262"/>
      <c r="U158" s="262"/>
      <c r="V158" s="264"/>
      <c r="W158" s="304"/>
      <c r="X158" s="263"/>
      <c r="Y158" s="262"/>
      <c r="Z158" s="264"/>
      <c r="AA158" s="264"/>
      <c r="AB158" s="270"/>
      <c r="AC158" s="147"/>
      <c r="AD158" s="138"/>
      <c r="AE158" s="150">
        <f t="shared" si="5"/>
        <v>2</v>
      </c>
    </row>
    <row r="159" spans="1:32" ht="15.75" hidden="1" customHeight="1" x14ac:dyDescent="0.2">
      <c r="A159" s="128"/>
      <c r="B159" s="252" t="s">
        <v>201</v>
      </c>
      <c r="C159" s="242"/>
      <c r="D159" s="249"/>
      <c r="E159" s="261"/>
      <c r="F159" s="261"/>
      <c r="G159" s="261"/>
      <c r="H159" s="261"/>
      <c r="I159" s="262"/>
      <c r="J159" s="262"/>
      <c r="K159" s="261"/>
      <c r="L159" s="264"/>
      <c r="M159" s="261"/>
      <c r="N159" s="261"/>
      <c r="O159" s="264"/>
      <c r="P159" s="335"/>
      <c r="Q159" s="262"/>
      <c r="R159" s="262"/>
      <c r="S159" s="261"/>
      <c r="T159" s="266"/>
      <c r="U159" s="262"/>
      <c r="V159" s="131"/>
      <c r="W159" s="270"/>
      <c r="X159" s="261"/>
      <c r="Y159" s="262"/>
      <c r="Z159" s="264"/>
      <c r="AA159" s="264"/>
      <c r="AB159" s="131"/>
      <c r="AC159" s="147"/>
      <c r="AD159" s="138"/>
      <c r="AE159" s="150">
        <f t="shared" si="5"/>
        <v>0</v>
      </c>
      <c r="AF159">
        <f t="shared" si="7"/>
        <v>0</v>
      </c>
    </row>
    <row r="160" spans="1:32" ht="15.75" hidden="1" customHeight="1" x14ac:dyDescent="0.2">
      <c r="A160" s="253"/>
      <c r="B160" s="252" t="s">
        <v>202</v>
      </c>
      <c r="C160" s="242"/>
      <c r="D160" s="249"/>
      <c r="E160" s="261"/>
      <c r="F160" s="261"/>
      <c r="G160" s="261"/>
      <c r="H160" s="261"/>
      <c r="I160" s="262"/>
      <c r="J160" s="262"/>
      <c r="K160" s="263"/>
      <c r="L160" s="124"/>
      <c r="M160" s="261"/>
      <c r="N160" s="142"/>
      <c r="O160" s="147"/>
      <c r="P160" s="335"/>
      <c r="Q160" s="266"/>
      <c r="R160" s="262"/>
      <c r="S160" s="261"/>
      <c r="T160" s="262"/>
      <c r="U160" s="262"/>
      <c r="V160" s="264"/>
      <c r="W160" s="261"/>
      <c r="X160" s="261"/>
      <c r="Y160" s="302"/>
      <c r="Z160" s="221"/>
      <c r="AA160" s="221"/>
      <c r="AB160" s="221"/>
      <c r="AC160" s="147"/>
      <c r="AD160" s="138"/>
      <c r="AE160" s="150">
        <f t="shared" si="5"/>
        <v>0</v>
      </c>
      <c r="AF160">
        <f t="shared" si="7"/>
        <v>0</v>
      </c>
    </row>
    <row r="161" spans="1:32" ht="15.75" hidden="1" customHeight="1" x14ac:dyDescent="0.2">
      <c r="A161" s="253"/>
      <c r="B161" s="252" t="s">
        <v>195</v>
      </c>
      <c r="C161" s="242"/>
      <c r="D161" s="249"/>
      <c r="E161" s="68"/>
      <c r="F161" s="261"/>
      <c r="G161" s="261"/>
      <c r="H161" s="261"/>
      <c r="I161" s="262"/>
      <c r="J161" s="262"/>
      <c r="K161" s="261"/>
      <c r="L161" s="264"/>
      <c r="M161" s="261"/>
      <c r="N161" s="261"/>
      <c r="O161" s="264"/>
      <c r="P161" s="335"/>
      <c r="Q161" s="262"/>
      <c r="R161" s="224"/>
      <c r="S161" s="263"/>
      <c r="T161" s="224"/>
      <c r="U161" s="141"/>
      <c r="V161" s="221"/>
      <c r="W161" s="131"/>
      <c r="X161" s="263"/>
      <c r="Y161" s="302"/>
      <c r="Z161" s="221"/>
      <c r="AA161" s="221"/>
      <c r="AB161" s="270"/>
      <c r="AC161" s="147"/>
      <c r="AD161" s="138"/>
      <c r="AE161" s="150">
        <f t="shared" si="5"/>
        <v>0</v>
      </c>
      <c r="AF161">
        <f t="shared" si="7"/>
        <v>0</v>
      </c>
    </row>
    <row r="162" spans="1:32" ht="15.75" hidden="1" customHeight="1" x14ac:dyDescent="0.2">
      <c r="A162" s="246"/>
      <c r="B162" s="252" t="s">
        <v>204</v>
      </c>
      <c r="C162" s="242"/>
      <c r="D162" s="249"/>
      <c r="E162" s="261"/>
      <c r="F162" s="261"/>
      <c r="G162" s="261"/>
      <c r="H162" s="261"/>
      <c r="I162" s="262"/>
      <c r="J162" s="262"/>
      <c r="K162" s="261"/>
      <c r="L162" s="147"/>
      <c r="M162" s="261"/>
      <c r="N162" s="263"/>
      <c r="O162" s="264"/>
      <c r="P162" s="335"/>
      <c r="Q162" s="233"/>
      <c r="R162" s="262"/>
      <c r="S162" s="261"/>
      <c r="T162" s="266"/>
      <c r="U162" s="262"/>
      <c r="V162" s="264"/>
      <c r="W162" s="221"/>
      <c r="X162" s="263"/>
      <c r="Y162" s="302"/>
      <c r="Z162" s="264"/>
      <c r="AA162" s="264"/>
      <c r="AB162" s="221"/>
      <c r="AC162" s="147"/>
      <c r="AD162" s="138"/>
      <c r="AE162" s="150">
        <f t="shared" si="5"/>
        <v>0</v>
      </c>
      <c r="AF162">
        <f t="shared" si="7"/>
        <v>0</v>
      </c>
    </row>
    <row r="163" spans="1:32" ht="15.75" hidden="1" customHeight="1" x14ac:dyDescent="0.2">
      <c r="A163" s="253"/>
      <c r="B163" s="252" t="s">
        <v>205</v>
      </c>
      <c r="C163" s="242"/>
      <c r="D163" s="249"/>
      <c r="E163" s="261"/>
      <c r="F163" s="261"/>
      <c r="G163" s="261"/>
      <c r="H163" s="261"/>
      <c r="I163" s="262"/>
      <c r="J163" s="262"/>
      <c r="K163" s="263"/>
      <c r="L163" s="124"/>
      <c r="M163" s="261"/>
      <c r="N163" s="142"/>
      <c r="O163" s="147"/>
      <c r="P163" s="335"/>
      <c r="Q163" s="266"/>
      <c r="R163" s="261"/>
      <c r="S163" s="261"/>
      <c r="T163" s="262"/>
      <c r="U163" s="262"/>
      <c r="V163" s="264"/>
      <c r="W163" s="264"/>
      <c r="X163" s="261"/>
      <c r="Y163" s="302"/>
      <c r="Z163" s="264"/>
      <c r="AA163" s="221"/>
      <c r="AB163" s="221"/>
      <c r="AC163" s="147"/>
      <c r="AD163" s="138"/>
      <c r="AE163" s="150">
        <f t="shared" si="5"/>
        <v>0</v>
      </c>
      <c r="AF163">
        <f t="shared" si="7"/>
        <v>0</v>
      </c>
    </row>
    <row r="164" spans="1:32" ht="15.75" hidden="1" customHeight="1" x14ac:dyDescent="0.2">
      <c r="A164" s="246"/>
      <c r="B164" s="252" t="s">
        <v>206</v>
      </c>
      <c r="C164" s="242"/>
      <c r="D164" s="249"/>
      <c r="E164" s="261"/>
      <c r="F164" s="261"/>
      <c r="G164" s="261"/>
      <c r="H164" s="261"/>
      <c r="I164" s="262"/>
      <c r="J164" s="262"/>
      <c r="K164" s="261"/>
      <c r="L164" s="264"/>
      <c r="M164" s="261"/>
      <c r="N164" s="261"/>
      <c r="O164" s="264"/>
      <c r="P164" s="335"/>
      <c r="Q164" s="262"/>
      <c r="R164" s="261"/>
      <c r="S164" s="261"/>
      <c r="T164" s="142"/>
      <c r="U164" s="262"/>
      <c r="V164" s="261"/>
      <c r="W164" s="264"/>
      <c r="X164" s="261"/>
      <c r="Y164" s="262"/>
      <c r="Z164" s="261"/>
      <c r="AA164" s="264"/>
      <c r="AB164" s="270"/>
      <c r="AC164" s="147"/>
      <c r="AD164" s="138"/>
      <c r="AE164" s="150">
        <f t="shared" si="5"/>
        <v>0</v>
      </c>
      <c r="AF164">
        <f t="shared" si="7"/>
        <v>0</v>
      </c>
    </row>
    <row r="165" spans="1:32" ht="15.75" hidden="1" customHeight="1" x14ac:dyDescent="0.2">
      <c r="A165" s="246"/>
      <c r="B165" s="252" t="s">
        <v>207</v>
      </c>
      <c r="C165" s="242"/>
      <c r="D165" s="249"/>
      <c r="E165" s="261"/>
      <c r="F165" s="261"/>
      <c r="G165" s="68"/>
      <c r="H165" s="261"/>
      <c r="I165" s="262"/>
      <c r="J165" s="262"/>
      <c r="K165" s="261"/>
      <c r="L165" s="264"/>
      <c r="M165" s="261"/>
      <c r="N165" s="261"/>
      <c r="O165" s="264"/>
      <c r="P165" s="335"/>
      <c r="Q165" s="262"/>
      <c r="R165" s="261"/>
      <c r="S165" s="261"/>
      <c r="T165" s="266"/>
      <c r="U165" s="262"/>
      <c r="V165" s="264"/>
      <c r="W165" s="270"/>
      <c r="X165" s="261"/>
      <c r="Y165" s="302"/>
      <c r="Z165" s="264"/>
      <c r="AA165" s="264"/>
      <c r="AB165" s="221"/>
      <c r="AC165" s="147"/>
      <c r="AD165" s="138"/>
      <c r="AE165" s="150">
        <f t="shared" si="5"/>
        <v>0</v>
      </c>
      <c r="AF165">
        <f t="shared" si="7"/>
        <v>0</v>
      </c>
    </row>
    <row r="166" spans="1:32" ht="15.75" hidden="1" customHeight="1" x14ac:dyDescent="0.2">
      <c r="A166" s="246"/>
      <c r="B166" s="252" t="s">
        <v>128</v>
      </c>
      <c r="C166" s="242"/>
      <c r="D166" s="249"/>
      <c r="E166" s="261"/>
      <c r="F166" s="261"/>
      <c r="G166" s="261"/>
      <c r="H166" s="261"/>
      <c r="I166" s="261"/>
      <c r="J166" s="261"/>
      <c r="K166" s="261"/>
      <c r="L166" s="147"/>
      <c r="M166" s="261"/>
      <c r="N166" s="263"/>
      <c r="O166" s="264"/>
      <c r="P166" s="335"/>
      <c r="Q166" s="233"/>
      <c r="R166" s="261"/>
      <c r="S166" s="261"/>
      <c r="T166" s="266"/>
      <c r="U166" s="261"/>
      <c r="V166" s="261"/>
      <c r="W166" s="270"/>
      <c r="X166" s="261"/>
      <c r="Y166" s="262"/>
      <c r="Z166" s="264"/>
      <c r="AA166" s="264"/>
      <c r="AB166" s="221"/>
      <c r="AC166" s="147"/>
      <c r="AD166" s="138"/>
      <c r="AE166" s="150">
        <f t="shared" si="5"/>
        <v>0</v>
      </c>
      <c r="AF166">
        <f t="shared" si="7"/>
        <v>0</v>
      </c>
    </row>
    <row r="167" spans="1:32" ht="15.75" hidden="1" customHeight="1" x14ac:dyDescent="0.2">
      <c r="A167" s="246"/>
      <c r="B167" s="252" t="s">
        <v>209</v>
      </c>
      <c r="C167" s="242"/>
      <c r="D167" s="249"/>
      <c r="E167" s="261"/>
      <c r="F167" s="261"/>
      <c r="G167" s="261"/>
      <c r="H167" s="261"/>
      <c r="I167" s="262"/>
      <c r="J167" s="262"/>
      <c r="K167" s="261"/>
      <c r="L167" s="147"/>
      <c r="M167" s="261"/>
      <c r="N167" s="263"/>
      <c r="O167" s="264"/>
      <c r="P167" s="335"/>
      <c r="Q167" s="233"/>
      <c r="R167" s="261"/>
      <c r="S167" s="261"/>
      <c r="T167" s="261"/>
      <c r="U167" s="262"/>
      <c r="V167" s="264"/>
      <c r="W167" s="270"/>
      <c r="X167" s="263"/>
      <c r="Y167" s="302"/>
      <c r="Z167" s="264"/>
      <c r="AA167" s="264"/>
      <c r="AB167" s="221"/>
      <c r="AC167" s="147"/>
      <c r="AD167" s="138"/>
      <c r="AE167" s="150">
        <f t="shared" si="5"/>
        <v>0</v>
      </c>
      <c r="AF167">
        <f t="shared" si="7"/>
        <v>0</v>
      </c>
    </row>
    <row r="168" spans="1:32" ht="15.75" hidden="1" customHeight="1" x14ac:dyDescent="0.2">
      <c r="A168" s="246"/>
      <c r="B168" s="252" t="s">
        <v>211</v>
      </c>
      <c r="C168" s="242"/>
      <c r="D168" s="249"/>
      <c r="E168" s="261"/>
      <c r="F168" s="261"/>
      <c r="G168" s="68"/>
      <c r="H168" s="261"/>
      <c r="I168" s="261"/>
      <c r="J168" s="262"/>
      <c r="K168" s="261"/>
      <c r="L168" s="264"/>
      <c r="M168" s="261"/>
      <c r="N168" s="261"/>
      <c r="O168" s="264"/>
      <c r="P168" s="335"/>
      <c r="Q168" s="262"/>
      <c r="R168" s="262"/>
      <c r="S168" s="142"/>
      <c r="T168" s="261"/>
      <c r="U168" s="261"/>
      <c r="V168" s="221"/>
      <c r="W168" s="264"/>
      <c r="X168" s="261"/>
      <c r="Y168" s="262"/>
      <c r="Z168" s="264"/>
      <c r="AA168" s="261"/>
      <c r="AB168" s="270"/>
      <c r="AC168" s="147"/>
      <c r="AD168" s="138"/>
      <c r="AE168" s="150">
        <f t="shared" si="5"/>
        <v>0</v>
      </c>
      <c r="AF168">
        <f t="shared" si="7"/>
        <v>0</v>
      </c>
    </row>
    <row r="169" spans="1:32" ht="15.75" customHeight="1" x14ac:dyDescent="0.2">
      <c r="A169" s="253"/>
      <c r="B169" s="250" t="s">
        <v>946</v>
      </c>
      <c r="C169" s="242">
        <v>2</v>
      </c>
      <c r="D169" s="249"/>
      <c r="E169" s="261"/>
      <c r="F169" s="261"/>
      <c r="G169" s="261"/>
      <c r="H169" s="261" t="s">
        <v>616</v>
      </c>
      <c r="I169" s="262" t="s">
        <v>617</v>
      </c>
      <c r="J169" s="262"/>
      <c r="K169" s="261"/>
      <c r="L169" s="266"/>
      <c r="M169" s="261"/>
      <c r="N169" s="263"/>
      <c r="O169" s="147"/>
      <c r="P169" s="266"/>
      <c r="Q169" s="262"/>
      <c r="R169" s="262"/>
      <c r="S169" s="142"/>
      <c r="T169" s="262"/>
      <c r="U169" s="176"/>
      <c r="V169" s="264"/>
      <c r="W169" s="270"/>
      <c r="X169" s="261"/>
      <c r="Y169" s="262"/>
      <c r="Z169" s="264"/>
      <c r="AA169" s="262"/>
      <c r="AB169" s="221"/>
      <c r="AC169" s="147"/>
      <c r="AD169" s="138"/>
      <c r="AE169" s="150">
        <f t="shared" si="5"/>
        <v>2</v>
      </c>
    </row>
    <row r="170" spans="1:32" ht="15.75" hidden="1" customHeight="1" x14ac:dyDescent="0.2">
      <c r="A170" s="253"/>
      <c r="B170" s="252" t="s">
        <v>159</v>
      </c>
      <c r="C170" s="242"/>
      <c r="D170" s="249"/>
      <c r="E170" s="261"/>
      <c r="F170" s="261"/>
      <c r="G170" s="261"/>
      <c r="H170" s="261"/>
      <c r="I170" s="262"/>
      <c r="J170" s="262"/>
      <c r="K170" s="261"/>
      <c r="L170" s="262"/>
      <c r="M170" s="261"/>
      <c r="N170" s="261"/>
      <c r="O170" s="264"/>
      <c r="P170" s="335"/>
      <c r="Q170" s="262"/>
      <c r="R170" s="262"/>
      <c r="S170" s="261"/>
      <c r="T170" s="261"/>
      <c r="U170" s="262"/>
      <c r="V170" s="261"/>
      <c r="W170" s="221"/>
      <c r="X170" s="261"/>
      <c r="Y170" s="298"/>
      <c r="Z170" s="264"/>
      <c r="AA170" s="262"/>
      <c r="AB170" s="270"/>
      <c r="AC170" s="147"/>
      <c r="AD170" s="138"/>
      <c r="AE170" s="150">
        <f t="shared" si="5"/>
        <v>0</v>
      </c>
    </row>
    <row r="171" spans="1:32" ht="15.75" customHeight="1" x14ac:dyDescent="0.2">
      <c r="A171" s="253"/>
      <c r="B171" s="252" t="s">
        <v>102</v>
      </c>
      <c r="C171" s="242">
        <v>2</v>
      </c>
      <c r="D171" s="249"/>
      <c r="E171" s="261"/>
      <c r="F171" s="261"/>
      <c r="G171" s="261" t="s">
        <v>615</v>
      </c>
      <c r="H171" s="68"/>
      <c r="I171" s="262" t="s">
        <v>617</v>
      </c>
      <c r="J171" s="262"/>
      <c r="K171" s="261"/>
      <c r="L171" s="262"/>
      <c r="M171" s="261"/>
      <c r="N171" s="261"/>
      <c r="O171" s="264"/>
      <c r="P171" s="335"/>
      <c r="Q171" s="262"/>
      <c r="R171" s="262"/>
      <c r="S171" s="261"/>
      <c r="T171" s="261"/>
      <c r="U171" s="261"/>
      <c r="V171" s="264"/>
      <c r="W171" s="270"/>
      <c r="X171" s="296"/>
      <c r="Y171" s="261"/>
      <c r="Z171" s="264"/>
      <c r="AA171" s="262"/>
      <c r="AB171" s="221"/>
      <c r="AC171" s="147"/>
      <c r="AD171" s="138"/>
      <c r="AE171" s="150">
        <f t="shared" si="5"/>
        <v>2</v>
      </c>
    </row>
    <row r="172" spans="1:32" ht="15.75" customHeight="1" x14ac:dyDescent="0.2">
      <c r="A172" s="253"/>
      <c r="B172" s="252" t="s">
        <v>110</v>
      </c>
      <c r="C172" s="242">
        <v>2</v>
      </c>
      <c r="D172" s="249"/>
      <c r="E172" s="261"/>
      <c r="F172" s="261" t="s">
        <v>942</v>
      </c>
      <c r="G172" s="261"/>
      <c r="H172" s="261" t="s">
        <v>616</v>
      </c>
      <c r="I172" s="262"/>
      <c r="J172" s="262"/>
      <c r="K172" s="261"/>
      <c r="L172" s="266"/>
      <c r="M172" s="261"/>
      <c r="N172" s="263"/>
      <c r="O172" s="264"/>
      <c r="P172" s="335"/>
      <c r="Q172" s="233"/>
      <c r="R172" s="262"/>
      <c r="S172" s="261"/>
      <c r="T172" s="263"/>
      <c r="U172" s="261"/>
      <c r="V172" s="264"/>
      <c r="W172" s="221"/>
      <c r="X172" s="263"/>
      <c r="Y172" s="262"/>
      <c r="Z172" s="264"/>
      <c r="AA172" s="262"/>
      <c r="AB172" s="221"/>
      <c r="AC172" s="147"/>
      <c r="AD172" s="138"/>
      <c r="AE172" s="150">
        <f t="shared" si="5"/>
        <v>2</v>
      </c>
    </row>
    <row r="173" spans="1:32" ht="15.75" hidden="1" customHeight="1" x14ac:dyDescent="0.2">
      <c r="A173" s="246"/>
      <c r="B173" s="252" t="s">
        <v>169</v>
      </c>
      <c r="C173" s="242"/>
      <c r="D173" s="249"/>
      <c r="E173" s="261"/>
      <c r="F173" s="261"/>
      <c r="G173" s="261"/>
      <c r="H173" s="68"/>
      <c r="I173" s="115"/>
      <c r="J173" s="233"/>
      <c r="K173" s="261"/>
      <c r="L173" s="262"/>
      <c r="M173" s="261"/>
      <c r="N173" s="261"/>
      <c r="O173" s="264"/>
      <c r="P173" s="335"/>
      <c r="Q173" s="224"/>
      <c r="R173" s="224"/>
      <c r="S173" s="261"/>
      <c r="T173" s="261"/>
      <c r="U173" s="268"/>
      <c r="V173" s="221"/>
      <c r="W173" s="261"/>
      <c r="X173" s="296"/>
      <c r="Y173" s="262"/>
      <c r="Z173" s="264"/>
      <c r="AA173" s="261"/>
      <c r="AB173" s="221"/>
      <c r="AC173" s="147"/>
      <c r="AD173" s="138"/>
      <c r="AE173" s="150">
        <f t="shared" si="5"/>
        <v>0</v>
      </c>
    </row>
    <row r="174" spans="1:32" ht="15.75" customHeight="1" x14ac:dyDescent="0.2">
      <c r="A174" s="253"/>
      <c r="B174" s="252" t="s">
        <v>111</v>
      </c>
      <c r="C174" s="242">
        <v>2</v>
      </c>
      <c r="D174" s="249"/>
      <c r="E174" s="261"/>
      <c r="F174" s="261" t="s">
        <v>942</v>
      </c>
      <c r="G174" s="261"/>
      <c r="H174" s="261" t="s">
        <v>616</v>
      </c>
      <c r="I174" s="261"/>
      <c r="J174" s="262"/>
      <c r="K174" s="261"/>
      <c r="L174" s="262"/>
      <c r="M174" s="261"/>
      <c r="N174" s="261"/>
      <c r="O174" s="264"/>
      <c r="P174" s="335"/>
      <c r="Q174" s="262"/>
      <c r="R174" s="262"/>
      <c r="S174" s="263"/>
      <c r="T174" s="70"/>
      <c r="U174" s="233"/>
      <c r="V174" s="131"/>
      <c r="W174" s="261"/>
      <c r="X174" s="261"/>
      <c r="Y174" s="267"/>
      <c r="Z174" s="116"/>
      <c r="AA174" s="267"/>
      <c r="AB174" s="221"/>
      <c r="AC174" s="147"/>
      <c r="AD174" s="138"/>
      <c r="AE174" s="150">
        <f t="shared" si="5"/>
        <v>2</v>
      </c>
    </row>
    <row r="175" spans="1:32" ht="15.75" hidden="1" customHeight="1" x14ac:dyDescent="0.2">
      <c r="A175" s="253"/>
      <c r="B175" s="252" t="s">
        <v>219</v>
      </c>
      <c r="C175" s="242"/>
      <c r="D175" s="249"/>
      <c r="E175" s="261"/>
      <c r="F175" s="261"/>
      <c r="G175" s="261"/>
      <c r="H175" s="261"/>
      <c r="I175" s="115"/>
      <c r="J175" s="262"/>
      <c r="K175" s="261"/>
      <c r="L175" s="266"/>
      <c r="M175" s="261"/>
      <c r="N175" s="261"/>
      <c r="O175" s="264"/>
      <c r="P175" s="335"/>
      <c r="Q175" s="262"/>
      <c r="R175" s="262"/>
      <c r="S175" s="263"/>
      <c r="T175" s="70"/>
      <c r="U175" s="262"/>
      <c r="V175" s="131"/>
      <c r="W175" s="264"/>
      <c r="X175" s="296"/>
      <c r="Y175" s="141"/>
      <c r="Z175" s="116"/>
      <c r="AA175" s="233"/>
      <c r="AB175" s="270"/>
      <c r="AC175" s="147"/>
      <c r="AD175" s="138"/>
      <c r="AE175" s="150">
        <f t="shared" si="5"/>
        <v>0</v>
      </c>
    </row>
    <row r="176" spans="1:32" ht="15.75" customHeight="1" x14ac:dyDescent="0.2">
      <c r="A176" s="253"/>
      <c r="B176" s="250" t="s">
        <v>593</v>
      </c>
      <c r="C176" s="242">
        <v>2</v>
      </c>
      <c r="D176" s="249"/>
      <c r="E176" s="261"/>
      <c r="F176" s="261" t="s">
        <v>942</v>
      </c>
      <c r="G176" s="261" t="s">
        <v>615</v>
      </c>
      <c r="H176" s="261"/>
      <c r="I176" s="261"/>
      <c r="J176" s="262"/>
      <c r="K176" s="261"/>
      <c r="L176" s="261"/>
      <c r="M176" s="261"/>
      <c r="N176" s="261"/>
      <c r="O176" s="264"/>
      <c r="P176" s="335"/>
      <c r="Q176" s="261"/>
      <c r="R176" s="261"/>
      <c r="S176" s="261"/>
      <c r="T176" s="233"/>
      <c r="U176" s="233"/>
      <c r="V176" s="131"/>
      <c r="W176" s="264"/>
      <c r="X176" s="296"/>
      <c r="Y176" s="141"/>
      <c r="Z176" s="116"/>
      <c r="AA176" s="261"/>
      <c r="AB176" s="221"/>
      <c r="AC176" s="147"/>
      <c r="AD176" s="138"/>
      <c r="AE176" s="150">
        <f t="shared" si="5"/>
        <v>2</v>
      </c>
      <c r="AF176">
        <f t="shared" si="7"/>
        <v>2</v>
      </c>
    </row>
    <row r="177" spans="1:32" ht="15.75" customHeight="1" x14ac:dyDescent="0.2">
      <c r="A177" s="246"/>
      <c r="B177" s="252" t="s">
        <v>18</v>
      </c>
      <c r="C177" s="242">
        <v>2</v>
      </c>
      <c r="D177" s="249"/>
      <c r="E177" s="261" t="s">
        <v>613</v>
      </c>
      <c r="F177" s="261" t="s">
        <v>942</v>
      </c>
      <c r="G177" s="261"/>
      <c r="H177" s="261"/>
      <c r="I177" s="261"/>
      <c r="J177" s="261" t="s">
        <v>951</v>
      </c>
      <c r="K177" s="261"/>
      <c r="L177" s="261"/>
      <c r="M177" s="261"/>
      <c r="N177" s="261"/>
      <c r="O177" s="262"/>
      <c r="P177" s="335"/>
      <c r="Q177" s="262"/>
      <c r="R177" s="262"/>
      <c r="S177" s="261"/>
      <c r="T177" s="262"/>
      <c r="U177" s="262"/>
      <c r="V177" s="262"/>
      <c r="W177" s="270"/>
      <c r="X177" s="261"/>
      <c r="Y177" s="261"/>
      <c r="Z177" s="264"/>
      <c r="AA177" s="262"/>
      <c r="AB177" s="270"/>
      <c r="AC177" s="147"/>
      <c r="AD177" s="138"/>
      <c r="AE177" s="150">
        <f t="shared" si="5"/>
        <v>1</v>
      </c>
    </row>
    <row r="178" spans="1:32" ht="15.75" customHeight="1" x14ac:dyDescent="0.2">
      <c r="A178" s="246"/>
      <c r="B178" s="252" t="s">
        <v>52</v>
      </c>
      <c r="C178" s="242">
        <v>2</v>
      </c>
      <c r="D178" s="249"/>
      <c r="E178" s="261"/>
      <c r="F178" s="261" t="s">
        <v>942</v>
      </c>
      <c r="G178" s="261" t="s">
        <v>615</v>
      </c>
      <c r="H178" s="261"/>
      <c r="I178" s="262"/>
      <c r="J178" s="262"/>
      <c r="K178" s="261"/>
      <c r="L178" s="261"/>
      <c r="M178" s="261"/>
      <c r="N178" s="261"/>
      <c r="O178" s="262"/>
      <c r="P178" s="335"/>
      <c r="Q178" s="262"/>
      <c r="R178" s="262"/>
      <c r="S178" s="263"/>
      <c r="T178" s="262"/>
      <c r="U178" s="262"/>
      <c r="V178" s="262"/>
      <c r="W178" s="270"/>
      <c r="X178" s="261"/>
      <c r="Y178" s="261"/>
      <c r="Z178" s="264"/>
      <c r="AA178" s="262"/>
      <c r="AB178" s="270"/>
      <c r="AC178" s="147"/>
      <c r="AD178" s="138"/>
      <c r="AE178" s="150">
        <f t="shared" si="5"/>
        <v>2</v>
      </c>
    </row>
    <row r="179" spans="1:32" ht="15.75" customHeight="1" x14ac:dyDescent="0.2">
      <c r="A179" s="253"/>
      <c r="B179" s="250" t="s">
        <v>948</v>
      </c>
      <c r="C179" s="242">
        <v>2</v>
      </c>
      <c r="D179" s="249"/>
      <c r="E179" s="261"/>
      <c r="F179" s="261"/>
      <c r="G179" s="261"/>
      <c r="H179" s="261"/>
      <c r="I179" s="262" t="s">
        <v>617</v>
      </c>
      <c r="J179" s="262"/>
      <c r="K179" s="261" t="s">
        <v>949</v>
      </c>
      <c r="L179" s="263"/>
      <c r="M179" s="261"/>
      <c r="N179" s="263"/>
      <c r="O179" s="266"/>
      <c r="P179" s="266"/>
      <c r="Q179" s="262"/>
      <c r="R179" s="262"/>
      <c r="S179" s="142"/>
      <c r="T179" s="262"/>
      <c r="U179" s="268"/>
      <c r="V179" s="262"/>
      <c r="W179" s="270"/>
      <c r="X179" s="261"/>
      <c r="Y179" s="261"/>
      <c r="Z179" s="264"/>
      <c r="AA179" s="262"/>
      <c r="AB179" s="221"/>
      <c r="AC179" s="147"/>
      <c r="AD179" s="138"/>
      <c r="AE179" s="150">
        <f t="shared" si="5"/>
        <v>2</v>
      </c>
    </row>
    <row r="180" spans="1:32" ht="15.75" customHeight="1" x14ac:dyDescent="0.2">
      <c r="A180" s="246">
        <v>84</v>
      </c>
      <c r="B180" s="252" t="s">
        <v>196</v>
      </c>
      <c r="C180" s="242">
        <v>1</v>
      </c>
      <c r="D180" s="249" t="s">
        <v>36</v>
      </c>
      <c r="E180" s="261"/>
      <c r="F180" s="261"/>
      <c r="G180" s="261" t="s">
        <v>615</v>
      </c>
      <c r="H180" s="261"/>
      <c r="I180" s="262" t="s">
        <v>617</v>
      </c>
      <c r="J180" s="262"/>
      <c r="K180" s="261"/>
      <c r="L180" s="263"/>
      <c r="M180" s="261"/>
      <c r="N180" s="263"/>
      <c r="O180" s="262"/>
      <c r="P180" s="335"/>
      <c r="Q180" s="262"/>
      <c r="R180" s="262"/>
      <c r="S180" s="261"/>
      <c r="T180" s="262"/>
      <c r="U180" s="262"/>
      <c r="V180" s="262"/>
      <c r="W180" s="131"/>
      <c r="X180" s="261"/>
      <c r="Y180" s="261"/>
      <c r="Z180" s="264"/>
      <c r="AA180" s="262"/>
      <c r="AB180" s="270"/>
      <c r="AC180" s="147"/>
      <c r="AD180" s="138"/>
      <c r="AE180" s="150">
        <f t="shared" si="5"/>
        <v>2</v>
      </c>
    </row>
    <row r="181" spans="1:32" ht="15.75" hidden="1" customHeight="1" x14ac:dyDescent="0.2">
      <c r="A181" s="246"/>
      <c r="B181" s="252" t="s">
        <v>214</v>
      </c>
      <c r="C181" s="242"/>
      <c r="D181" s="249"/>
      <c r="E181" s="261"/>
      <c r="F181" s="261"/>
      <c r="G181" s="261"/>
      <c r="H181" s="261"/>
      <c r="I181" s="262"/>
      <c r="J181" s="262"/>
      <c r="K181" s="261"/>
      <c r="L181" s="263"/>
      <c r="M181" s="261"/>
      <c r="N181" s="263"/>
      <c r="O181" s="262"/>
      <c r="P181" s="335"/>
      <c r="Q181" s="262"/>
      <c r="R181" s="262"/>
      <c r="S181" s="261"/>
      <c r="T181" s="266"/>
      <c r="U181" s="262"/>
      <c r="V181" s="262"/>
      <c r="W181" s="221"/>
      <c r="X181" s="261"/>
      <c r="Y181" s="262"/>
      <c r="Z181" s="261"/>
      <c r="AA181" s="233"/>
      <c r="AB181" s="221"/>
      <c r="AC181" s="147"/>
      <c r="AD181" s="138"/>
      <c r="AE181" s="150">
        <f t="shared" si="5"/>
        <v>0</v>
      </c>
    </row>
    <row r="182" spans="1:32" ht="15.75" customHeight="1" x14ac:dyDescent="0.2">
      <c r="A182" s="246">
        <v>85</v>
      </c>
      <c r="B182" s="252" t="s">
        <v>57</v>
      </c>
      <c r="C182" s="242">
        <v>1</v>
      </c>
      <c r="D182" s="249"/>
      <c r="E182" s="261" t="s">
        <v>613</v>
      </c>
      <c r="F182" s="261"/>
      <c r="G182" s="261"/>
      <c r="H182" s="261"/>
      <c r="I182" s="262"/>
      <c r="J182" s="262"/>
      <c r="K182" s="261"/>
      <c r="L182" s="334"/>
      <c r="M182" s="261"/>
      <c r="N182" s="263"/>
      <c r="O182" s="261"/>
      <c r="P182" s="335"/>
      <c r="Q182" s="262"/>
      <c r="R182" s="262"/>
      <c r="S182" s="261"/>
      <c r="T182" s="261"/>
      <c r="U182" s="262"/>
      <c r="V182" s="261"/>
      <c r="W182" s="270"/>
      <c r="X182" s="261"/>
      <c r="Y182" s="262"/>
      <c r="Z182" s="264"/>
      <c r="AA182" s="264"/>
      <c r="AB182" s="270"/>
      <c r="AC182" s="147"/>
      <c r="AD182" s="138"/>
      <c r="AE182" s="150">
        <f t="shared" si="5"/>
        <v>0</v>
      </c>
      <c r="AF182">
        <f t="shared" si="7"/>
        <v>1</v>
      </c>
    </row>
    <row r="183" spans="1:32" ht="15.75" hidden="1" customHeight="1" x14ac:dyDescent="0.2">
      <c r="A183" s="246"/>
      <c r="B183" s="252" t="s">
        <v>213</v>
      </c>
      <c r="C183" s="242"/>
      <c r="D183" s="249"/>
      <c r="E183" s="261"/>
      <c r="F183" s="261"/>
      <c r="G183" s="261"/>
      <c r="H183" s="261"/>
      <c r="I183" s="262"/>
      <c r="J183" s="262"/>
      <c r="K183" s="261"/>
      <c r="L183" s="147"/>
      <c r="M183" s="261"/>
      <c r="N183" s="263"/>
      <c r="O183" s="264"/>
      <c r="P183" s="335"/>
      <c r="Q183" s="233"/>
      <c r="R183" s="262"/>
      <c r="S183" s="261"/>
      <c r="T183" s="266"/>
      <c r="U183" s="261"/>
      <c r="V183" s="264"/>
      <c r="W183" s="221"/>
      <c r="X183" s="263"/>
      <c r="Y183" s="302"/>
      <c r="Z183" s="261"/>
      <c r="AA183" s="264"/>
      <c r="AB183" s="221"/>
      <c r="AC183" s="147"/>
      <c r="AD183" s="138"/>
      <c r="AE183" s="150">
        <f t="shared" si="5"/>
        <v>0</v>
      </c>
      <c r="AF183">
        <f t="shared" si="7"/>
        <v>0</v>
      </c>
    </row>
    <row r="184" spans="1:32" ht="15.75" hidden="1" customHeight="1" x14ac:dyDescent="0.2">
      <c r="A184" s="246"/>
      <c r="B184" s="252" t="s">
        <v>929</v>
      </c>
      <c r="C184" s="242"/>
      <c r="D184" s="249"/>
      <c r="E184" s="261"/>
      <c r="F184" s="261"/>
      <c r="G184" s="261"/>
      <c r="H184" s="261"/>
      <c r="I184" s="262"/>
      <c r="J184" s="262"/>
      <c r="K184" s="261"/>
      <c r="L184" s="147"/>
      <c r="M184" s="261"/>
      <c r="N184" s="263"/>
      <c r="O184" s="264"/>
      <c r="P184" s="335"/>
      <c r="Q184" s="70"/>
      <c r="R184" s="262"/>
      <c r="S184" s="261"/>
      <c r="T184" s="266"/>
      <c r="U184" s="262"/>
      <c r="V184" s="261"/>
      <c r="W184" s="221"/>
      <c r="X184" s="263"/>
      <c r="Y184" s="298"/>
      <c r="Z184" s="264"/>
      <c r="AA184" s="264"/>
      <c r="AB184" s="221"/>
      <c r="AC184" s="147"/>
      <c r="AD184" s="138"/>
      <c r="AE184" s="150">
        <f t="shared" si="5"/>
        <v>0</v>
      </c>
      <c r="AF184">
        <f t="shared" si="7"/>
        <v>0</v>
      </c>
    </row>
    <row r="185" spans="1:32" ht="15.75" hidden="1" customHeight="1" x14ac:dyDescent="0.2">
      <c r="A185" s="246"/>
      <c r="B185" s="252" t="s">
        <v>215</v>
      </c>
      <c r="C185" s="242"/>
      <c r="D185" s="249"/>
      <c r="E185" s="261"/>
      <c r="F185" s="261"/>
      <c r="G185" s="261"/>
      <c r="H185" s="261"/>
      <c r="I185" s="262"/>
      <c r="J185" s="261"/>
      <c r="K185" s="261"/>
      <c r="L185" s="264"/>
      <c r="M185" s="261"/>
      <c r="N185" s="261"/>
      <c r="O185" s="264"/>
      <c r="P185" s="335"/>
      <c r="Q185" s="262"/>
      <c r="R185" s="262"/>
      <c r="S185" s="261"/>
      <c r="T185" s="224"/>
      <c r="U185" s="262"/>
      <c r="V185" s="264"/>
      <c r="W185" s="261"/>
      <c r="X185" s="261"/>
      <c r="Y185" s="262"/>
      <c r="Z185" s="261"/>
      <c r="AA185" s="264"/>
      <c r="AB185" s="270"/>
      <c r="AC185" s="147"/>
      <c r="AD185" s="270"/>
      <c r="AE185" s="150">
        <f t="shared" si="5"/>
        <v>0</v>
      </c>
      <c r="AF185">
        <f t="shared" si="7"/>
        <v>0</v>
      </c>
    </row>
    <row r="186" spans="1:32" ht="15.75" hidden="1" customHeight="1" x14ac:dyDescent="0.2">
      <c r="A186" s="246"/>
      <c r="B186" s="252" t="s">
        <v>155</v>
      </c>
      <c r="C186" s="242"/>
      <c r="D186" s="249"/>
      <c r="E186" s="261"/>
      <c r="F186" s="261"/>
      <c r="G186" s="261"/>
      <c r="H186" s="261"/>
      <c r="I186" s="262"/>
      <c r="J186" s="262"/>
      <c r="K186" s="261"/>
      <c r="L186" s="147"/>
      <c r="M186" s="261"/>
      <c r="N186" s="263"/>
      <c r="O186" s="147"/>
      <c r="P186" s="335"/>
      <c r="Q186" s="262"/>
      <c r="R186" s="262"/>
      <c r="S186" s="142"/>
      <c r="T186" s="262"/>
      <c r="U186" s="268"/>
      <c r="V186" s="264"/>
      <c r="W186" s="270"/>
      <c r="X186" s="261"/>
      <c r="Y186" s="267"/>
      <c r="Z186" s="261"/>
      <c r="AA186" s="261"/>
      <c r="AB186" s="270"/>
      <c r="AC186" s="270"/>
      <c r="AD186" s="138"/>
      <c r="AE186" s="150">
        <f t="shared" si="5"/>
        <v>0</v>
      </c>
      <c r="AF186">
        <f t="shared" si="7"/>
        <v>0</v>
      </c>
    </row>
    <row r="187" spans="1:32" ht="15.75" customHeight="1" x14ac:dyDescent="0.2">
      <c r="A187" s="246"/>
      <c r="B187" s="252" t="s">
        <v>934</v>
      </c>
      <c r="C187" s="242">
        <v>1</v>
      </c>
      <c r="D187" s="249"/>
      <c r="E187" s="261"/>
      <c r="F187" s="261"/>
      <c r="G187" s="261" t="s">
        <v>615</v>
      </c>
      <c r="H187" s="261"/>
      <c r="I187" s="261"/>
      <c r="J187" s="262"/>
      <c r="K187" s="261"/>
      <c r="L187" s="264"/>
      <c r="M187" s="261"/>
      <c r="N187" s="261"/>
      <c r="O187" s="264"/>
      <c r="P187" s="335"/>
      <c r="Q187" s="262"/>
      <c r="R187" s="261"/>
      <c r="S187" s="261"/>
      <c r="T187" s="233"/>
      <c r="U187" s="233"/>
      <c r="V187" s="131"/>
      <c r="W187" s="264"/>
      <c r="X187" s="261"/>
      <c r="Y187" s="262"/>
      <c r="Z187" s="116"/>
      <c r="AA187" s="116"/>
      <c r="AB187" s="270"/>
      <c r="AC187" s="147"/>
      <c r="AD187" s="270"/>
      <c r="AE187" s="150">
        <f t="shared" si="5"/>
        <v>1</v>
      </c>
      <c r="AF187">
        <f t="shared" si="7"/>
        <v>1</v>
      </c>
    </row>
    <row r="188" spans="1:32" ht="15.75" customHeight="1" x14ac:dyDescent="0.2">
      <c r="A188" s="246"/>
      <c r="B188" s="252" t="s">
        <v>158</v>
      </c>
      <c r="C188" s="242">
        <v>1</v>
      </c>
      <c r="D188" s="249"/>
      <c r="E188" s="261"/>
      <c r="F188" s="261" t="s">
        <v>942</v>
      </c>
      <c r="G188" s="68"/>
      <c r="H188" s="68"/>
      <c r="I188" s="262"/>
      <c r="J188" s="262"/>
      <c r="K188" s="261"/>
      <c r="L188" s="264"/>
      <c r="M188" s="261"/>
      <c r="N188" s="261"/>
      <c r="O188" s="147"/>
      <c r="P188" s="335"/>
      <c r="Q188" s="262"/>
      <c r="R188" s="262"/>
      <c r="S188" s="263"/>
      <c r="T188" s="266"/>
      <c r="U188" s="267"/>
      <c r="V188" s="261"/>
      <c r="W188" s="270"/>
      <c r="X188" s="264"/>
      <c r="Y188" s="262"/>
      <c r="Z188" s="264"/>
      <c r="AA188" s="221"/>
      <c r="AB188" s="270"/>
      <c r="AC188" s="270"/>
      <c r="AD188" s="138"/>
      <c r="AE188" s="150">
        <f t="shared" si="5"/>
        <v>1</v>
      </c>
      <c r="AF188">
        <f t="shared" si="7"/>
        <v>1</v>
      </c>
    </row>
    <row r="189" spans="1:32" ht="15.75" customHeight="1" x14ac:dyDescent="0.2">
      <c r="A189" s="253"/>
      <c r="B189" s="252" t="s">
        <v>161</v>
      </c>
      <c r="C189" s="242">
        <v>1</v>
      </c>
      <c r="D189" s="249"/>
      <c r="E189" s="261"/>
      <c r="F189" s="261" t="s">
        <v>942</v>
      </c>
      <c r="G189" s="261"/>
      <c r="H189" s="261"/>
      <c r="I189" s="261"/>
      <c r="J189" s="262"/>
      <c r="K189" s="263"/>
      <c r="L189" s="124"/>
      <c r="M189" s="261"/>
      <c r="N189" s="142"/>
      <c r="O189" s="147"/>
      <c r="P189" s="335"/>
      <c r="Q189" s="262"/>
      <c r="R189" s="262"/>
      <c r="S189" s="261"/>
      <c r="T189" s="262"/>
      <c r="U189" s="262"/>
      <c r="V189" s="264"/>
      <c r="W189" s="264"/>
      <c r="X189" s="264"/>
      <c r="Y189" s="302"/>
      <c r="Z189" s="264"/>
      <c r="AA189" s="264"/>
      <c r="AB189" s="270"/>
      <c r="AC189" s="147"/>
      <c r="AD189" s="138"/>
      <c r="AE189" s="150">
        <f t="shared" si="5"/>
        <v>1</v>
      </c>
      <c r="AF189">
        <f t="shared" si="7"/>
        <v>1</v>
      </c>
    </row>
    <row r="190" spans="1:32" ht="15.75" hidden="1" customHeight="1" x14ac:dyDescent="0.2">
      <c r="A190" s="253"/>
      <c r="B190" s="252" t="s">
        <v>216</v>
      </c>
      <c r="C190" s="242"/>
      <c r="D190" s="249"/>
      <c r="E190" s="68"/>
      <c r="F190" s="261"/>
      <c r="G190" s="261"/>
      <c r="H190" s="261"/>
      <c r="I190" s="262"/>
      <c r="J190" s="262"/>
      <c r="K190" s="261"/>
      <c r="L190" s="264"/>
      <c r="M190" s="261"/>
      <c r="N190" s="261"/>
      <c r="O190" s="261"/>
      <c r="P190" s="335"/>
      <c r="Q190" s="262"/>
      <c r="R190" s="224"/>
      <c r="S190" s="263"/>
      <c r="T190" s="224"/>
      <c r="U190" s="267"/>
      <c r="V190" s="221"/>
      <c r="W190" s="131"/>
      <c r="X190" s="147"/>
      <c r="Y190" s="302"/>
      <c r="Z190" s="221"/>
      <c r="AA190" s="221"/>
      <c r="AB190" s="221"/>
      <c r="AC190" s="138"/>
      <c r="AD190" s="138"/>
      <c r="AE190" s="150">
        <f t="shared" si="5"/>
        <v>0</v>
      </c>
      <c r="AF190">
        <f t="shared" si="7"/>
        <v>0</v>
      </c>
    </row>
    <row r="191" spans="1:32" ht="15.75" hidden="1" customHeight="1" x14ac:dyDescent="0.2">
      <c r="A191" s="246"/>
      <c r="B191" s="252" t="s">
        <v>930</v>
      </c>
      <c r="C191" s="242"/>
      <c r="D191" s="249"/>
      <c r="E191" s="261"/>
      <c r="F191" s="261"/>
      <c r="G191" s="68"/>
      <c r="H191" s="261"/>
      <c r="I191" s="262"/>
      <c r="J191" s="262"/>
      <c r="K191" s="261"/>
      <c r="L191" s="264"/>
      <c r="M191" s="261"/>
      <c r="N191" s="261"/>
      <c r="O191" s="264"/>
      <c r="P191" s="335"/>
      <c r="Q191" s="262"/>
      <c r="R191" s="262"/>
      <c r="S191" s="261"/>
      <c r="T191" s="266"/>
      <c r="U191" s="262"/>
      <c r="V191" s="264"/>
      <c r="W191" s="304"/>
      <c r="X191" s="147"/>
      <c r="Y191" s="262"/>
      <c r="Z191" s="264"/>
      <c r="AA191" s="264"/>
      <c r="AB191" s="221"/>
      <c r="AC191" s="138"/>
      <c r="AD191" s="138"/>
      <c r="AE191" s="150">
        <f t="shared" ref="AE191:AE252" si="8">COUNTA(F191:I191,K191:AB191)</f>
        <v>0</v>
      </c>
    </row>
    <row r="192" spans="1:32" ht="15.75" hidden="1" customHeight="1" x14ac:dyDescent="0.2">
      <c r="A192" s="253"/>
      <c r="B192" s="252" t="s">
        <v>220</v>
      </c>
      <c r="C192" s="242"/>
      <c r="D192" s="249"/>
      <c r="E192" s="261"/>
      <c r="F192" s="261"/>
      <c r="G192" s="261"/>
      <c r="H192" s="261"/>
      <c r="I192" s="262"/>
      <c r="J192" s="262"/>
      <c r="K192" s="261"/>
      <c r="L192" s="264"/>
      <c r="M192" s="261"/>
      <c r="N192" s="261"/>
      <c r="O192" s="264"/>
      <c r="P192" s="335"/>
      <c r="Q192" s="262"/>
      <c r="R192" s="266"/>
      <c r="S192" s="263"/>
      <c r="T192" s="224"/>
      <c r="U192" s="268"/>
      <c r="V192" s="131"/>
      <c r="W192" s="221"/>
      <c r="X192" s="147"/>
      <c r="Y192" s="302"/>
      <c r="Z192" s="116"/>
      <c r="AA192" s="116"/>
      <c r="AB192" s="221"/>
      <c r="AC192" s="138"/>
      <c r="AD192" s="138"/>
      <c r="AE192" s="150">
        <f t="shared" si="8"/>
        <v>0</v>
      </c>
      <c r="AF192">
        <f t="shared" si="7"/>
        <v>0</v>
      </c>
    </row>
    <row r="193" spans="1:32" ht="15.75" hidden="1" customHeight="1" x14ac:dyDescent="0.2">
      <c r="A193" s="246"/>
      <c r="B193" s="252" t="s">
        <v>221</v>
      </c>
      <c r="C193" s="242"/>
      <c r="D193" s="249"/>
      <c r="E193" s="261"/>
      <c r="F193" s="68"/>
      <c r="G193" s="68"/>
      <c r="H193" s="68"/>
      <c r="I193" s="115"/>
      <c r="J193" s="233"/>
      <c r="K193" s="263"/>
      <c r="L193" s="116"/>
      <c r="M193" s="176"/>
      <c r="N193" s="142"/>
      <c r="O193" s="264"/>
      <c r="P193" s="335"/>
      <c r="Q193" s="142"/>
      <c r="R193" s="261"/>
      <c r="S193" s="261"/>
      <c r="T193" s="263"/>
      <c r="U193" s="262"/>
      <c r="V193" s="264"/>
      <c r="W193" s="221"/>
      <c r="X193" s="264"/>
      <c r="Y193" s="302"/>
      <c r="Z193" s="264"/>
      <c r="AA193" s="264"/>
      <c r="AB193" s="221"/>
      <c r="AC193" s="270"/>
      <c r="AD193" s="270"/>
      <c r="AE193" s="150">
        <f t="shared" si="8"/>
        <v>0</v>
      </c>
      <c r="AF193">
        <f t="shared" si="7"/>
        <v>0</v>
      </c>
    </row>
    <row r="194" spans="1:32" ht="15.75" hidden="1" customHeight="1" x14ac:dyDescent="0.2">
      <c r="A194" s="246"/>
      <c r="B194" s="252" t="s">
        <v>222</v>
      </c>
      <c r="C194" s="242"/>
      <c r="D194" s="249"/>
      <c r="E194" s="261"/>
      <c r="F194" s="261"/>
      <c r="G194" s="261"/>
      <c r="H194" s="261"/>
      <c r="I194" s="262"/>
      <c r="J194" s="262"/>
      <c r="K194" s="261"/>
      <c r="L194" s="264"/>
      <c r="M194" s="261"/>
      <c r="N194" s="261"/>
      <c r="O194" s="264"/>
      <c r="P194" s="335"/>
      <c r="Q194" s="262"/>
      <c r="R194" s="261"/>
      <c r="S194" s="261"/>
      <c r="T194" s="261"/>
      <c r="U194" s="268"/>
      <c r="V194" s="264"/>
      <c r="W194" s="264"/>
      <c r="X194" s="261"/>
      <c r="Y194" s="267"/>
      <c r="Z194" s="264"/>
      <c r="AA194" s="264"/>
      <c r="AB194" s="221"/>
      <c r="AC194" s="147"/>
      <c r="AD194" s="138"/>
      <c r="AE194" s="150">
        <f t="shared" si="8"/>
        <v>0</v>
      </c>
      <c r="AF194">
        <f t="shared" si="7"/>
        <v>0</v>
      </c>
    </row>
    <row r="195" spans="1:32" ht="15.75" hidden="1" customHeight="1" x14ac:dyDescent="0.2">
      <c r="A195" s="246"/>
      <c r="B195" s="252" t="s">
        <v>223</v>
      </c>
      <c r="C195" s="242"/>
      <c r="D195" s="249"/>
      <c r="E195" s="261"/>
      <c r="F195" s="68"/>
      <c r="G195" s="261"/>
      <c r="H195" s="261"/>
      <c r="I195" s="262"/>
      <c r="J195" s="68"/>
      <c r="K195" s="263"/>
      <c r="L195" s="264"/>
      <c r="M195" s="261"/>
      <c r="N195" s="261"/>
      <c r="O195" s="263"/>
      <c r="P195" s="335"/>
      <c r="Q195" s="262"/>
      <c r="R195" s="261"/>
      <c r="S195" s="263"/>
      <c r="T195" s="263"/>
      <c r="U195" s="267"/>
      <c r="V195" s="221"/>
      <c r="W195" s="264"/>
      <c r="X195" s="138"/>
      <c r="Y195" s="267"/>
      <c r="Z195" s="264"/>
      <c r="AA195" s="264"/>
      <c r="AB195" s="270"/>
      <c r="AC195" s="147"/>
      <c r="AD195" s="138"/>
      <c r="AE195" s="150">
        <f t="shared" si="8"/>
        <v>0</v>
      </c>
      <c r="AF195">
        <f t="shared" si="7"/>
        <v>0</v>
      </c>
    </row>
    <row r="196" spans="1:32" ht="15.75" customHeight="1" x14ac:dyDescent="0.2">
      <c r="A196" s="246"/>
      <c r="B196" s="252" t="s">
        <v>212</v>
      </c>
      <c r="C196" s="242">
        <v>1</v>
      </c>
      <c r="D196" s="249"/>
      <c r="E196" s="261"/>
      <c r="F196" s="261"/>
      <c r="G196" s="261"/>
      <c r="H196" s="261"/>
      <c r="I196" s="262" t="s">
        <v>617</v>
      </c>
      <c r="J196" s="262"/>
      <c r="K196" s="261"/>
      <c r="L196" s="264"/>
      <c r="M196" s="261"/>
      <c r="N196" s="261"/>
      <c r="O196" s="264"/>
      <c r="P196" s="335"/>
      <c r="Q196" s="262"/>
      <c r="R196" s="261"/>
      <c r="S196" s="261"/>
      <c r="T196" s="70"/>
      <c r="U196" s="233"/>
      <c r="V196" s="131"/>
      <c r="W196" s="264"/>
      <c r="X196" s="138"/>
      <c r="Y196" s="267"/>
      <c r="Z196" s="70"/>
      <c r="AA196" s="116"/>
      <c r="AB196" s="221"/>
      <c r="AC196" s="147"/>
      <c r="AD196" s="138"/>
      <c r="AE196" s="150">
        <f t="shared" si="8"/>
        <v>1</v>
      </c>
      <c r="AF196">
        <f t="shared" si="7"/>
        <v>1</v>
      </c>
    </row>
    <row r="197" spans="1:32" ht="15.75" hidden="1" customHeight="1" x14ac:dyDescent="0.2">
      <c r="A197" s="253"/>
      <c r="B197" s="252" t="s">
        <v>225</v>
      </c>
      <c r="C197" s="242"/>
      <c r="D197" s="249"/>
      <c r="E197" s="261"/>
      <c r="F197" s="261"/>
      <c r="G197" s="261"/>
      <c r="H197" s="261"/>
      <c r="I197" s="262"/>
      <c r="J197" s="262"/>
      <c r="K197" s="263"/>
      <c r="L197" s="124"/>
      <c r="M197" s="261"/>
      <c r="N197" s="142"/>
      <c r="O197" s="147"/>
      <c r="P197" s="335"/>
      <c r="Q197" s="266"/>
      <c r="R197" s="263"/>
      <c r="S197" s="261"/>
      <c r="T197" s="261"/>
      <c r="U197" s="262"/>
      <c r="V197" s="264"/>
      <c r="W197" s="264"/>
      <c r="X197" s="264"/>
      <c r="Y197" s="302"/>
      <c r="Z197" s="221"/>
      <c r="AA197" s="221"/>
      <c r="AB197" s="221"/>
      <c r="AC197" s="147"/>
      <c r="AD197" s="138"/>
      <c r="AE197" s="150">
        <f t="shared" si="8"/>
        <v>0</v>
      </c>
      <c r="AF197">
        <f t="shared" si="7"/>
        <v>0</v>
      </c>
    </row>
    <row r="198" spans="1:32" ht="15.75" customHeight="1" x14ac:dyDescent="0.2">
      <c r="A198" s="253"/>
      <c r="B198" s="250" t="s">
        <v>217</v>
      </c>
      <c r="C198" s="242">
        <v>1</v>
      </c>
      <c r="D198" s="249"/>
      <c r="E198" s="261"/>
      <c r="F198" s="261" t="s">
        <v>942</v>
      </c>
      <c r="G198" s="261"/>
      <c r="H198" s="261"/>
      <c r="I198" s="261"/>
      <c r="J198" s="262"/>
      <c r="K198" s="261"/>
      <c r="L198" s="147"/>
      <c r="M198" s="261"/>
      <c r="N198" s="263"/>
      <c r="O198" s="264"/>
      <c r="P198" s="335"/>
      <c r="Q198" s="233"/>
      <c r="R198" s="261"/>
      <c r="S198" s="261"/>
      <c r="T198" s="263"/>
      <c r="U198" s="262"/>
      <c r="V198" s="264"/>
      <c r="W198" s="270"/>
      <c r="X198" s="264"/>
      <c r="Y198" s="262"/>
      <c r="Z198" s="264"/>
      <c r="AA198" s="264"/>
      <c r="AB198" s="221"/>
      <c r="AC198" s="147"/>
      <c r="AD198" s="138"/>
      <c r="AE198" s="150">
        <f t="shared" si="8"/>
        <v>1</v>
      </c>
      <c r="AF198">
        <f t="shared" si="7"/>
        <v>1</v>
      </c>
    </row>
    <row r="199" spans="1:32" ht="15.75" customHeight="1" x14ac:dyDescent="0.2">
      <c r="A199" s="253"/>
      <c r="B199" s="250" t="s">
        <v>947</v>
      </c>
      <c r="C199" s="242">
        <v>1</v>
      </c>
      <c r="D199" s="249"/>
      <c r="E199" s="261"/>
      <c r="F199" s="261"/>
      <c r="G199" s="261"/>
      <c r="H199" s="261"/>
      <c r="I199" s="261" t="s">
        <v>617</v>
      </c>
      <c r="J199" s="262"/>
      <c r="K199" s="261"/>
      <c r="L199" s="147"/>
      <c r="M199" s="261"/>
      <c r="N199" s="263"/>
      <c r="O199" s="147"/>
      <c r="P199" s="266"/>
      <c r="Q199" s="262"/>
      <c r="R199" s="261"/>
      <c r="S199" s="142"/>
      <c r="T199" s="261"/>
      <c r="U199" s="268"/>
      <c r="V199" s="264"/>
      <c r="W199" s="270"/>
      <c r="X199" s="264"/>
      <c r="Y199" s="262"/>
      <c r="Z199" s="264"/>
      <c r="AA199" s="264"/>
      <c r="AB199" s="221"/>
      <c r="AC199" s="147"/>
      <c r="AD199" s="138"/>
      <c r="AE199" s="150"/>
    </row>
    <row r="200" spans="1:32" ht="15.75" customHeight="1" x14ac:dyDescent="0.2">
      <c r="A200" s="253"/>
      <c r="B200" s="252" t="s">
        <v>138</v>
      </c>
      <c r="C200" s="242">
        <v>1</v>
      </c>
      <c r="D200" s="249"/>
      <c r="E200" s="261"/>
      <c r="F200" s="261"/>
      <c r="G200" s="261"/>
      <c r="H200" s="261"/>
      <c r="I200" s="261"/>
      <c r="J200" s="262"/>
      <c r="K200" s="261" t="s">
        <v>949</v>
      </c>
      <c r="L200" s="264"/>
      <c r="M200" s="261"/>
      <c r="N200" s="261"/>
      <c r="O200" s="264"/>
      <c r="P200" s="335"/>
      <c r="Q200" s="262"/>
      <c r="R200" s="261"/>
      <c r="S200" s="261"/>
      <c r="T200" s="261"/>
      <c r="U200" s="262"/>
      <c r="V200" s="264"/>
      <c r="W200" s="264"/>
      <c r="X200" s="264"/>
      <c r="Y200" s="302"/>
      <c r="Z200" s="264"/>
      <c r="AA200" s="264"/>
      <c r="AB200" s="149"/>
      <c r="AC200" s="147"/>
      <c r="AD200" s="138"/>
      <c r="AE200" s="150"/>
    </row>
    <row r="201" spans="1:32" ht="15.75" customHeight="1" x14ac:dyDescent="0.2">
      <c r="A201" s="246"/>
      <c r="B201" s="252" t="s">
        <v>74</v>
      </c>
      <c r="C201" s="242">
        <v>1</v>
      </c>
      <c r="D201" s="249"/>
      <c r="E201" s="261"/>
      <c r="F201" s="261"/>
      <c r="G201" s="261"/>
      <c r="H201" s="261"/>
      <c r="I201" s="261" t="s">
        <v>617</v>
      </c>
      <c r="J201" s="262"/>
      <c r="K201" s="261"/>
      <c r="L201" s="264"/>
      <c r="M201" s="261"/>
      <c r="N201" s="261"/>
      <c r="O201" s="264"/>
      <c r="P201" s="335"/>
      <c r="Q201" s="262"/>
      <c r="R201" s="261"/>
      <c r="S201" s="261"/>
      <c r="T201" s="261"/>
      <c r="U201" s="262"/>
      <c r="V201" s="221"/>
      <c r="W201" s="270"/>
      <c r="X201" s="264"/>
      <c r="Y201" s="262"/>
      <c r="Z201" s="264"/>
      <c r="AA201" s="264"/>
      <c r="AB201" s="270"/>
      <c r="AC201" s="147"/>
      <c r="AD201" s="138"/>
      <c r="AE201" s="150"/>
    </row>
    <row r="202" spans="1:32" ht="15.75" customHeight="1" x14ac:dyDescent="0.2">
      <c r="A202" s="246"/>
      <c r="B202" s="252" t="s">
        <v>226</v>
      </c>
      <c r="C202" s="242">
        <v>1</v>
      </c>
      <c r="D202" s="249"/>
      <c r="E202" s="261" t="s">
        <v>613</v>
      </c>
      <c r="F202" s="261"/>
      <c r="G202" s="261"/>
      <c r="H202" s="261"/>
      <c r="I202" s="262"/>
      <c r="J202" s="261"/>
      <c r="K202" s="261"/>
      <c r="L202" s="147"/>
      <c r="M202" s="261"/>
      <c r="N202" s="263"/>
      <c r="O202" s="264"/>
      <c r="P202" s="335"/>
      <c r="Q202" s="233"/>
      <c r="R202" s="261"/>
      <c r="S202" s="261"/>
      <c r="T202" s="261"/>
      <c r="U202" s="262"/>
      <c r="V202" s="264"/>
      <c r="W202" s="221"/>
      <c r="X202" s="264"/>
      <c r="Y202" s="302"/>
      <c r="Z202" s="264"/>
      <c r="AA202" s="264"/>
      <c r="AB202" s="221"/>
      <c r="AC202" s="147"/>
      <c r="AD202" s="270"/>
      <c r="AE202" s="150">
        <f t="shared" si="8"/>
        <v>0</v>
      </c>
      <c r="AF202">
        <f t="shared" si="7"/>
        <v>1</v>
      </c>
    </row>
    <row r="203" spans="1:32" ht="15.75" hidden="1" customHeight="1" x14ac:dyDescent="0.2">
      <c r="A203" s="253"/>
      <c r="B203" s="252" t="s">
        <v>228</v>
      </c>
      <c r="C203" s="242"/>
      <c r="D203" s="249"/>
      <c r="E203" s="261"/>
      <c r="F203" s="68"/>
      <c r="G203" s="68"/>
      <c r="H203" s="261"/>
      <c r="I203" s="262"/>
      <c r="J203" s="262"/>
      <c r="K203" s="261"/>
      <c r="L203" s="264"/>
      <c r="M203" s="261"/>
      <c r="N203" s="261"/>
      <c r="O203" s="147"/>
      <c r="P203" s="335"/>
      <c r="Q203" s="266"/>
      <c r="R203" s="142"/>
      <c r="S203" s="263"/>
      <c r="T203" s="263"/>
      <c r="U203" s="176"/>
      <c r="V203" s="221"/>
      <c r="W203" s="221"/>
      <c r="X203" s="138"/>
      <c r="Y203" s="302"/>
      <c r="Z203" s="221"/>
      <c r="AA203" s="221"/>
      <c r="AB203" s="270"/>
      <c r="AC203" s="147"/>
      <c r="AD203" s="270"/>
      <c r="AE203" s="150">
        <f t="shared" si="8"/>
        <v>0</v>
      </c>
      <c r="AF203">
        <f t="shared" si="7"/>
        <v>0</v>
      </c>
    </row>
    <row r="204" spans="1:32" ht="15.75" hidden="1" customHeight="1" x14ac:dyDescent="0.2">
      <c r="A204" s="246"/>
      <c r="B204" s="252" t="s">
        <v>229</v>
      </c>
      <c r="C204" s="242"/>
      <c r="D204" s="249"/>
      <c r="E204" s="261"/>
      <c r="F204" s="261"/>
      <c r="G204" s="261"/>
      <c r="H204" s="261"/>
      <c r="I204" s="262"/>
      <c r="J204" s="262"/>
      <c r="K204" s="261"/>
      <c r="L204" s="147"/>
      <c r="M204" s="261"/>
      <c r="N204" s="263"/>
      <c r="O204" s="147"/>
      <c r="P204" s="335"/>
      <c r="Q204" s="262"/>
      <c r="R204" s="261"/>
      <c r="S204" s="142"/>
      <c r="T204" s="261"/>
      <c r="U204" s="261"/>
      <c r="V204" s="221"/>
      <c r="W204" s="264"/>
      <c r="X204" s="147"/>
      <c r="Y204" s="141"/>
      <c r="Z204" s="176"/>
      <c r="AA204" s="176"/>
      <c r="AB204" s="221"/>
      <c r="AC204" s="147"/>
      <c r="AD204" s="270"/>
      <c r="AE204" s="150">
        <f t="shared" si="8"/>
        <v>0</v>
      </c>
    </row>
    <row r="205" spans="1:32" ht="15.75" hidden="1" customHeight="1" x14ac:dyDescent="0.2">
      <c r="A205" s="253"/>
      <c r="B205" s="252" t="s">
        <v>230</v>
      </c>
      <c r="C205" s="242"/>
      <c r="D205" s="249"/>
      <c r="E205" s="68"/>
      <c r="F205" s="261"/>
      <c r="G205" s="68"/>
      <c r="H205" s="68"/>
      <c r="I205" s="115"/>
      <c r="J205" s="262"/>
      <c r="K205" s="263"/>
      <c r="L205" s="124"/>
      <c r="M205" s="176"/>
      <c r="N205" s="263"/>
      <c r="O205" s="264"/>
      <c r="P205" s="335"/>
      <c r="Q205" s="262"/>
      <c r="R205" s="263"/>
      <c r="S205" s="261"/>
      <c r="T205" s="263"/>
      <c r="U205" s="176"/>
      <c r="V205" s="131"/>
      <c r="W205" s="264"/>
      <c r="X205" s="264"/>
      <c r="Y205" s="267"/>
      <c r="Z205" s="221"/>
      <c r="AA205" s="221"/>
      <c r="AB205" s="131"/>
      <c r="AC205" s="147"/>
      <c r="AD205" s="270"/>
      <c r="AE205" s="150">
        <f t="shared" si="8"/>
        <v>0</v>
      </c>
      <c r="AF205">
        <f t="shared" si="7"/>
        <v>0</v>
      </c>
    </row>
    <row r="206" spans="1:32" ht="15.75" hidden="1" customHeight="1" x14ac:dyDescent="0.2">
      <c r="A206" s="246"/>
      <c r="B206" s="252" t="s">
        <v>231</v>
      </c>
      <c r="C206" s="242"/>
      <c r="D206" s="249"/>
      <c r="E206" s="261"/>
      <c r="F206" s="261"/>
      <c r="G206" s="261"/>
      <c r="H206" s="261"/>
      <c r="I206" s="262"/>
      <c r="J206" s="262"/>
      <c r="K206" s="261"/>
      <c r="L206" s="147"/>
      <c r="M206" s="261"/>
      <c r="N206" s="263"/>
      <c r="O206" s="147"/>
      <c r="P206" s="335"/>
      <c r="Q206" s="262"/>
      <c r="R206" s="261"/>
      <c r="S206" s="142"/>
      <c r="T206" s="261"/>
      <c r="U206" s="268"/>
      <c r="V206" s="221"/>
      <c r="W206" s="264"/>
      <c r="X206" s="147"/>
      <c r="Y206" s="267"/>
      <c r="Z206" s="221"/>
      <c r="AA206" s="221"/>
      <c r="AB206" s="270"/>
      <c r="AC206" s="147"/>
      <c r="AD206" s="270"/>
      <c r="AE206" s="150">
        <f t="shared" si="8"/>
        <v>0</v>
      </c>
    </row>
    <row r="207" spans="1:32" ht="15.75" hidden="1" customHeight="1" x14ac:dyDescent="0.2">
      <c r="A207" s="253"/>
      <c r="B207" s="252" t="s">
        <v>232</v>
      </c>
      <c r="C207" s="242"/>
      <c r="D207" s="249"/>
      <c r="E207" s="261"/>
      <c r="F207" s="261"/>
      <c r="G207" s="261"/>
      <c r="H207" s="68"/>
      <c r="I207" s="115"/>
      <c r="J207" s="115"/>
      <c r="K207" s="261"/>
      <c r="L207" s="147"/>
      <c r="M207" s="141"/>
      <c r="N207" s="263"/>
      <c r="O207" s="124"/>
      <c r="P207" s="335"/>
      <c r="Q207" s="266"/>
      <c r="R207" s="261"/>
      <c r="S207" s="261"/>
      <c r="T207" s="263"/>
      <c r="U207" s="267"/>
      <c r="V207" s="131"/>
      <c r="W207" s="264"/>
      <c r="X207" s="264"/>
      <c r="Y207" s="262"/>
      <c r="Z207" s="264"/>
      <c r="AA207" s="264"/>
      <c r="AB207" s="221"/>
      <c r="AC207" s="147"/>
      <c r="AD207" s="138"/>
      <c r="AE207" s="150">
        <f t="shared" si="8"/>
        <v>0</v>
      </c>
      <c r="AF207">
        <f t="shared" si="7"/>
        <v>0</v>
      </c>
    </row>
    <row r="208" spans="1:32" ht="15.75" hidden="1" customHeight="1" x14ac:dyDescent="0.2">
      <c r="A208" s="246"/>
      <c r="B208" s="252" t="s">
        <v>233</v>
      </c>
      <c r="C208" s="242"/>
      <c r="D208" s="249"/>
      <c r="E208" s="261"/>
      <c r="F208" s="68"/>
      <c r="G208" s="261"/>
      <c r="H208" s="261"/>
      <c r="I208" s="262"/>
      <c r="J208" s="115"/>
      <c r="K208" s="261"/>
      <c r="L208" s="264"/>
      <c r="M208" s="261"/>
      <c r="N208" s="261"/>
      <c r="O208" s="147"/>
      <c r="P208" s="335"/>
      <c r="Q208" s="266"/>
      <c r="R208" s="261"/>
      <c r="S208" s="261"/>
      <c r="T208" s="261"/>
      <c r="U208" s="262"/>
      <c r="V208" s="264"/>
      <c r="W208" s="141"/>
      <c r="X208" s="264"/>
      <c r="Y208" s="262"/>
      <c r="Z208" s="261"/>
      <c r="AA208" s="261"/>
      <c r="AB208" s="270"/>
      <c r="AC208" s="270"/>
      <c r="AD208" s="138"/>
      <c r="AE208" s="150">
        <f t="shared" si="8"/>
        <v>0</v>
      </c>
      <c r="AF208">
        <f t="shared" si="7"/>
        <v>0</v>
      </c>
    </row>
    <row r="209" spans="1:32" ht="15.75" hidden="1" customHeight="1" x14ac:dyDescent="0.2">
      <c r="A209" s="246"/>
      <c r="B209" s="252" t="s">
        <v>234</v>
      </c>
      <c r="C209" s="242"/>
      <c r="D209" s="249"/>
      <c r="E209" s="261"/>
      <c r="F209" s="261"/>
      <c r="G209" s="68"/>
      <c r="H209" s="261"/>
      <c r="I209" s="262"/>
      <c r="J209" s="262"/>
      <c r="K209" s="261"/>
      <c r="L209" s="264"/>
      <c r="M209" s="261"/>
      <c r="N209" s="261"/>
      <c r="O209" s="264"/>
      <c r="P209" s="335"/>
      <c r="Q209" s="262"/>
      <c r="R209" s="261"/>
      <c r="S209" s="261"/>
      <c r="T209" s="263"/>
      <c r="U209" s="262"/>
      <c r="V209" s="261"/>
      <c r="W209" s="176"/>
      <c r="X209" s="147"/>
      <c r="Y209" s="302"/>
      <c r="Z209" s="261"/>
      <c r="AA209" s="261"/>
      <c r="AB209" s="221"/>
      <c r="AC209" s="270"/>
      <c r="AD209" s="138"/>
      <c r="AE209" s="150">
        <f t="shared" si="8"/>
        <v>0</v>
      </c>
      <c r="AF209">
        <f t="shared" si="7"/>
        <v>0</v>
      </c>
    </row>
    <row r="210" spans="1:32" ht="15.75" hidden="1" customHeight="1" x14ac:dyDescent="0.2">
      <c r="A210" s="253"/>
      <c r="B210" s="252" t="s">
        <v>235</v>
      </c>
      <c r="C210" s="242"/>
      <c r="D210" s="249"/>
      <c r="E210" s="261"/>
      <c r="F210" s="261"/>
      <c r="G210" s="261"/>
      <c r="H210" s="68"/>
      <c r="I210" s="115"/>
      <c r="J210" s="233"/>
      <c r="K210" s="263"/>
      <c r="L210" s="147"/>
      <c r="M210" s="176"/>
      <c r="N210" s="263"/>
      <c r="O210" s="124"/>
      <c r="P210" s="335"/>
      <c r="Q210" s="266"/>
      <c r="R210" s="261"/>
      <c r="S210" s="261"/>
      <c r="T210" s="261"/>
      <c r="U210" s="262"/>
      <c r="V210" s="262"/>
      <c r="W210" s="261"/>
      <c r="X210" s="264"/>
      <c r="Y210" s="262"/>
      <c r="Z210" s="261"/>
      <c r="AA210" s="261"/>
      <c r="AB210" s="221"/>
      <c r="AC210" s="270"/>
      <c r="AD210" s="138"/>
      <c r="AE210" s="150">
        <f t="shared" si="8"/>
        <v>0</v>
      </c>
      <c r="AF210">
        <f t="shared" si="7"/>
        <v>0</v>
      </c>
    </row>
    <row r="211" spans="1:32" ht="15.75" hidden="1" customHeight="1" x14ac:dyDescent="0.2">
      <c r="A211" s="253"/>
      <c r="B211" s="252" t="s">
        <v>236</v>
      </c>
      <c r="C211" s="242"/>
      <c r="D211" s="249"/>
      <c r="E211" s="261"/>
      <c r="F211" s="261"/>
      <c r="G211" s="261"/>
      <c r="H211" s="70"/>
      <c r="I211" s="233"/>
      <c r="J211" s="262"/>
      <c r="K211" s="133"/>
      <c r="L211" s="264"/>
      <c r="M211" s="261"/>
      <c r="N211" s="261"/>
      <c r="O211" s="264"/>
      <c r="P211" s="335"/>
      <c r="Q211" s="262"/>
      <c r="R211" s="70"/>
      <c r="S211" s="261"/>
      <c r="T211" s="261"/>
      <c r="U211" s="262"/>
      <c r="V211" s="262"/>
      <c r="W211" s="261"/>
      <c r="X211" s="138"/>
      <c r="Y211" s="262"/>
      <c r="Z211" s="261"/>
      <c r="AA211" s="261"/>
      <c r="AB211" s="270"/>
      <c r="AC211" s="270"/>
      <c r="AD211" s="138"/>
      <c r="AE211" s="150">
        <f t="shared" si="8"/>
        <v>0</v>
      </c>
      <c r="AF211">
        <f t="shared" si="7"/>
        <v>0</v>
      </c>
    </row>
    <row r="212" spans="1:32" ht="15.75" hidden="1" customHeight="1" x14ac:dyDescent="0.2">
      <c r="A212" s="253"/>
      <c r="B212" s="252" t="s">
        <v>237</v>
      </c>
      <c r="C212" s="242"/>
      <c r="D212" s="249"/>
      <c r="E212" s="261"/>
      <c r="F212" s="261"/>
      <c r="G212" s="261"/>
      <c r="H212" s="261"/>
      <c r="I212" s="262"/>
      <c r="J212" s="115"/>
      <c r="K212" s="263"/>
      <c r="L212" s="264"/>
      <c r="M212" s="261"/>
      <c r="N212" s="263"/>
      <c r="O212" s="264"/>
      <c r="P212" s="335"/>
      <c r="Q212" s="262"/>
      <c r="R212" s="261"/>
      <c r="S212" s="261"/>
      <c r="T212" s="261"/>
      <c r="U212" s="262"/>
      <c r="V212" s="264"/>
      <c r="W212" s="141"/>
      <c r="X212" s="264"/>
      <c r="Y212" s="262"/>
      <c r="Z212" s="261"/>
      <c r="AA212" s="261"/>
      <c r="AB212" s="270"/>
      <c r="AC212" s="270"/>
      <c r="AD212" s="138"/>
      <c r="AE212" s="150">
        <f t="shared" si="8"/>
        <v>0</v>
      </c>
      <c r="AF212">
        <f t="shared" si="7"/>
        <v>0</v>
      </c>
    </row>
    <row r="213" spans="1:32" ht="15.75" hidden="1" customHeight="1" x14ac:dyDescent="0.2">
      <c r="A213" s="253"/>
      <c r="B213" s="252" t="s">
        <v>238</v>
      </c>
      <c r="C213" s="242"/>
      <c r="D213" s="249"/>
      <c r="E213" s="261"/>
      <c r="F213" s="261"/>
      <c r="G213" s="261"/>
      <c r="H213" s="261"/>
      <c r="I213" s="262"/>
      <c r="J213" s="262"/>
      <c r="K213" s="261"/>
      <c r="L213" s="264"/>
      <c r="M213" s="261"/>
      <c r="N213" s="261"/>
      <c r="O213" s="264"/>
      <c r="P213" s="335"/>
      <c r="Q213" s="262"/>
      <c r="R213" s="261"/>
      <c r="S213" s="263"/>
      <c r="T213" s="261"/>
      <c r="U213" s="267"/>
      <c r="V213" s="131"/>
      <c r="W213" s="261"/>
      <c r="X213" s="138"/>
      <c r="Y213" s="262"/>
      <c r="Z213" s="261"/>
      <c r="AA213" s="261"/>
      <c r="AB213" s="270"/>
      <c r="AC213" s="270"/>
      <c r="AD213" s="138"/>
      <c r="AE213" s="150">
        <f t="shared" si="8"/>
        <v>0</v>
      </c>
      <c r="AF213">
        <f t="shared" si="7"/>
        <v>0</v>
      </c>
    </row>
    <row r="214" spans="1:32" ht="15.75" hidden="1" customHeight="1" x14ac:dyDescent="0.2">
      <c r="A214" s="128"/>
      <c r="B214" s="252" t="s">
        <v>239</v>
      </c>
      <c r="C214" s="242"/>
      <c r="D214" s="249"/>
      <c r="E214" s="58"/>
      <c r="F214" s="261"/>
      <c r="G214" s="68"/>
      <c r="H214" s="261"/>
      <c r="I214" s="262"/>
      <c r="J214" s="262"/>
      <c r="K214" s="263"/>
      <c r="L214" s="264"/>
      <c r="M214" s="261"/>
      <c r="N214" s="261"/>
      <c r="O214" s="124"/>
      <c r="P214" s="335"/>
      <c r="Q214" s="266"/>
      <c r="R214" s="261"/>
      <c r="S214" s="263"/>
      <c r="T214" s="70"/>
      <c r="U214" s="233"/>
      <c r="V214" s="131"/>
      <c r="W214" s="261"/>
      <c r="X214" s="138"/>
      <c r="Y214" s="267"/>
      <c r="Z214" s="70"/>
      <c r="AA214" s="70"/>
      <c r="AB214" s="221"/>
      <c r="AC214" s="270"/>
      <c r="AD214" s="138"/>
      <c r="AE214" s="150">
        <f t="shared" si="8"/>
        <v>0</v>
      </c>
      <c r="AF214">
        <f t="shared" si="7"/>
        <v>0</v>
      </c>
    </row>
    <row r="215" spans="1:32" ht="15.75" hidden="1" customHeight="1" x14ac:dyDescent="0.2">
      <c r="A215" s="253"/>
      <c r="B215" s="252" t="s">
        <v>240</v>
      </c>
      <c r="C215" s="242"/>
      <c r="D215" s="249"/>
      <c r="E215" s="261"/>
      <c r="F215" s="261"/>
      <c r="G215" s="68"/>
      <c r="H215" s="68"/>
      <c r="I215" s="115"/>
      <c r="J215" s="233"/>
      <c r="K215" s="261"/>
      <c r="L215" s="147"/>
      <c r="M215" s="261"/>
      <c r="N215" s="261"/>
      <c r="O215" s="264"/>
      <c r="P215" s="335"/>
      <c r="Q215" s="262"/>
      <c r="R215" s="142"/>
      <c r="S215" s="261"/>
      <c r="T215" s="263"/>
      <c r="U215" s="262"/>
      <c r="V215" s="264"/>
      <c r="W215" s="261"/>
      <c r="X215" s="264"/>
      <c r="Y215" s="262"/>
      <c r="Z215" s="261"/>
      <c r="AA215" s="261"/>
      <c r="AB215" s="221"/>
      <c r="AC215" s="270"/>
      <c r="AD215" s="138"/>
      <c r="AE215" s="150">
        <f t="shared" si="8"/>
        <v>0</v>
      </c>
      <c r="AF215">
        <f t="shared" si="7"/>
        <v>0</v>
      </c>
    </row>
    <row r="216" spans="1:32" ht="15.75" customHeight="1" x14ac:dyDescent="0.2">
      <c r="A216" s="253"/>
      <c r="B216" s="252" t="s">
        <v>203</v>
      </c>
      <c r="C216" s="242">
        <v>1</v>
      </c>
      <c r="D216" s="249"/>
      <c r="E216" s="261" t="s">
        <v>613</v>
      </c>
      <c r="F216" s="261"/>
      <c r="G216" s="261"/>
      <c r="H216" s="261"/>
      <c r="I216" s="262"/>
      <c r="J216" s="262"/>
      <c r="K216" s="261"/>
      <c r="L216" s="147"/>
      <c r="M216" s="261"/>
      <c r="N216" s="263"/>
      <c r="O216" s="147"/>
      <c r="P216" s="266"/>
      <c r="Q216" s="262"/>
      <c r="R216" s="261"/>
      <c r="S216" s="142"/>
      <c r="T216" s="261"/>
      <c r="U216" s="268"/>
      <c r="V216" s="261"/>
      <c r="W216" s="304"/>
      <c r="X216" s="261"/>
      <c r="Y216" s="262"/>
      <c r="Z216" s="261"/>
      <c r="AA216" s="261"/>
      <c r="AB216" s="221"/>
      <c r="AC216" s="270"/>
      <c r="AD216" s="138"/>
      <c r="AE216" s="150">
        <f t="shared" si="8"/>
        <v>0</v>
      </c>
      <c r="AF216">
        <f t="shared" si="7"/>
        <v>1</v>
      </c>
    </row>
    <row r="217" spans="1:32" ht="15.75" hidden="1" customHeight="1" x14ac:dyDescent="0.2">
      <c r="A217" s="246"/>
      <c r="B217" s="252" t="s">
        <v>242</v>
      </c>
      <c r="C217" s="242"/>
      <c r="D217" s="249"/>
      <c r="E217" s="261"/>
      <c r="F217" s="261"/>
      <c r="G217" s="261"/>
      <c r="H217" s="68"/>
      <c r="I217" s="115"/>
      <c r="J217" s="262"/>
      <c r="K217" s="261"/>
      <c r="L217" s="147"/>
      <c r="M217" s="261"/>
      <c r="N217" s="261"/>
      <c r="O217" s="264"/>
      <c r="P217" s="335"/>
      <c r="Q217" s="266"/>
      <c r="R217" s="261"/>
      <c r="S217" s="142"/>
      <c r="T217" s="261"/>
      <c r="U217" s="268"/>
      <c r="V217" s="176"/>
      <c r="W217" s="304"/>
      <c r="X217" s="264"/>
      <c r="Y217" s="267"/>
      <c r="Z217" s="261"/>
      <c r="AA217" s="261"/>
      <c r="AB217" s="270"/>
      <c r="AC217" s="270"/>
      <c r="AD217" s="138"/>
      <c r="AE217" s="150">
        <f t="shared" si="8"/>
        <v>0</v>
      </c>
      <c r="AF217">
        <f t="shared" si="7"/>
        <v>0</v>
      </c>
    </row>
    <row r="218" spans="1:32" ht="15.75" hidden="1" customHeight="1" x14ac:dyDescent="0.2">
      <c r="A218" s="246"/>
      <c r="B218" s="252" t="s">
        <v>243</v>
      </c>
      <c r="C218" s="242"/>
      <c r="D218" s="249"/>
      <c r="E218" s="261"/>
      <c r="F218" s="261"/>
      <c r="G218" s="261"/>
      <c r="H218" s="68"/>
      <c r="I218" s="115"/>
      <c r="J218" s="233"/>
      <c r="K218" s="261"/>
      <c r="L218" s="147"/>
      <c r="M218" s="261"/>
      <c r="N218" s="261"/>
      <c r="O218" s="264"/>
      <c r="P218" s="335"/>
      <c r="Q218" s="262"/>
      <c r="R218" s="263"/>
      <c r="S218" s="261"/>
      <c r="T218" s="263"/>
      <c r="U218" s="262"/>
      <c r="V218" s="141"/>
      <c r="W218" s="261"/>
      <c r="X218" s="264"/>
      <c r="Y218" s="302"/>
      <c r="Z218" s="261"/>
      <c r="AA218" s="261"/>
      <c r="AB218" s="270"/>
      <c r="AC218" s="270"/>
      <c r="AD218" s="138"/>
      <c r="AE218" s="150">
        <f t="shared" si="8"/>
        <v>0</v>
      </c>
      <c r="AF218">
        <f t="shared" si="7"/>
        <v>0</v>
      </c>
    </row>
    <row r="219" spans="1:32" ht="15.75" hidden="1" customHeight="1" x14ac:dyDescent="0.2">
      <c r="A219" s="253"/>
      <c r="B219" s="252" t="s">
        <v>244</v>
      </c>
      <c r="C219" s="242"/>
      <c r="D219" s="249"/>
      <c r="E219" s="261"/>
      <c r="F219" s="261"/>
      <c r="G219" s="261"/>
      <c r="H219" s="261"/>
      <c r="I219" s="262"/>
      <c r="J219" s="262"/>
      <c r="K219" s="261"/>
      <c r="L219" s="147"/>
      <c r="M219" s="261"/>
      <c r="N219" s="263"/>
      <c r="O219" s="147"/>
      <c r="P219" s="335"/>
      <c r="Q219" s="262"/>
      <c r="R219" s="261"/>
      <c r="S219" s="261"/>
      <c r="T219" s="261"/>
      <c r="U219" s="262"/>
      <c r="V219" s="261"/>
      <c r="W219" s="261"/>
      <c r="X219" s="264"/>
      <c r="Y219" s="262"/>
      <c r="Z219" s="176"/>
      <c r="AA219" s="176"/>
      <c r="AB219" s="270"/>
      <c r="AC219" s="270"/>
      <c r="AD219" s="138"/>
      <c r="AE219" s="150">
        <f t="shared" si="8"/>
        <v>0</v>
      </c>
      <c r="AF219">
        <f t="shared" si="7"/>
        <v>0</v>
      </c>
    </row>
    <row r="220" spans="1:32" ht="15.75" hidden="1" customHeight="1" x14ac:dyDescent="0.2">
      <c r="A220" s="246"/>
      <c r="B220" s="252" t="s">
        <v>245</v>
      </c>
      <c r="C220" s="242"/>
      <c r="D220" s="249"/>
      <c r="E220" s="261"/>
      <c r="F220" s="261"/>
      <c r="G220" s="261"/>
      <c r="H220" s="261"/>
      <c r="I220" s="262"/>
      <c r="J220" s="262"/>
      <c r="K220" s="263"/>
      <c r="L220" s="264"/>
      <c r="M220" s="261"/>
      <c r="N220" s="142"/>
      <c r="O220" s="147"/>
      <c r="P220" s="335"/>
      <c r="Q220" s="261"/>
      <c r="R220" s="263"/>
      <c r="S220" s="263"/>
      <c r="T220" s="263"/>
      <c r="U220" s="267"/>
      <c r="V220" s="131"/>
      <c r="W220" s="141"/>
      <c r="X220" s="138"/>
      <c r="Y220" s="302"/>
      <c r="Z220" s="176"/>
      <c r="AA220" s="176"/>
      <c r="AB220" s="270"/>
      <c r="AC220" s="270"/>
      <c r="AD220" s="138"/>
      <c r="AE220" s="150">
        <f t="shared" si="8"/>
        <v>0</v>
      </c>
      <c r="AF220">
        <f t="shared" si="7"/>
        <v>0</v>
      </c>
    </row>
    <row r="221" spans="1:32" ht="15.75" hidden="1" customHeight="1" x14ac:dyDescent="0.2">
      <c r="A221" s="246"/>
      <c r="B221" s="252" t="s">
        <v>246</v>
      </c>
      <c r="C221" s="242"/>
      <c r="D221" s="249"/>
      <c r="E221" s="261"/>
      <c r="F221" s="261"/>
      <c r="G221" s="261"/>
      <c r="H221" s="261"/>
      <c r="I221" s="262"/>
      <c r="J221" s="262"/>
      <c r="K221" s="261"/>
      <c r="L221" s="264"/>
      <c r="M221" s="261"/>
      <c r="N221" s="261"/>
      <c r="O221" s="264"/>
      <c r="P221" s="335"/>
      <c r="Q221" s="261"/>
      <c r="R221" s="142"/>
      <c r="S221" s="263"/>
      <c r="T221" s="142"/>
      <c r="U221" s="267"/>
      <c r="V221" s="221"/>
      <c r="W221" s="141"/>
      <c r="X221" s="147"/>
      <c r="Y221" s="302"/>
      <c r="Z221" s="176"/>
      <c r="AA221" s="176"/>
      <c r="AB221" s="221"/>
      <c r="AC221" s="270"/>
      <c r="AD221" s="138"/>
      <c r="AE221" s="150">
        <f t="shared" si="8"/>
        <v>0</v>
      </c>
      <c r="AF221">
        <f t="shared" si="7"/>
        <v>0</v>
      </c>
    </row>
    <row r="222" spans="1:32" ht="15.75" customHeight="1" x14ac:dyDescent="0.2">
      <c r="A222" s="246"/>
      <c r="B222" s="252" t="s">
        <v>43</v>
      </c>
      <c r="C222" s="242">
        <v>1</v>
      </c>
      <c r="D222" s="249"/>
      <c r="E222" s="261" t="s">
        <v>613</v>
      </c>
      <c r="F222" s="261"/>
      <c r="G222" s="261"/>
      <c r="H222" s="261"/>
      <c r="I222" s="261"/>
      <c r="J222" s="262"/>
      <c r="K222" s="261"/>
      <c r="L222" s="147"/>
      <c r="M222" s="261"/>
      <c r="N222" s="263"/>
      <c r="O222" s="264"/>
      <c r="P222" s="335"/>
      <c r="Q222" s="70"/>
      <c r="R222" s="261"/>
      <c r="S222" s="261"/>
      <c r="T222" s="261"/>
      <c r="U222" s="262"/>
      <c r="V222" s="264"/>
      <c r="W222" s="304"/>
      <c r="X222" s="263"/>
      <c r="Y222" s="298"/>
      <c r="Z222" s="261"/>
      <c r="AA222" s="261"/>
      <c r="AB222" s="221"/>
      <c r="AC222" s="270"/>
      <c r="AD222" s="138"/>
      <c r="AE222" s="150">
        <f t="shared" si="8"/>
        <v>0</v>
      </c>
      <c r="AF222">
        <f t="shared" si="7"/>
        <v>1</v>
      </c>
    </row>
    <row r="223" spans="1:32" ht="15.75" customHeight="1" x14ac:dyDescent="0.2">
      <c r="A223" s="253"/>
      <c r="B223" s="250" t="s">
        <v>952</v>
      </c>
      <c r="C223" s="242">
        <v>1</v>
      </c>
      <c r="D223" s="249"/>
      <c r="E223" s="261"/>
      <c r="F223" s="261"/>
      <c r="G223" s="261"/>
      <c r="H223" s="261"/>
      <c r="I223" s="262"/>
      <c r="J223" s="262"/>
      <c r="K223" s="261" t="s">
        <v>949</v>
      </c>
      <c r="L223" s="264"/>
      <c r="M223" s="261"/>
      <c r="N223" s="261"/>
      <c r="O223" s="264"/>
      <c r="P223" s="335"/>
      <c r="Q223" s="263"/>
      <c r="R223" s="261"/>
      <c r="S223" s="261"/>
      <c r="T223" s="261"/>
      <c r="U223" s="262"/>
      <c r="V223" s="264"/>
      <c r="W223" s="261"/>
      <c r="X223" s="261"/>
      <c r="Y223" s="262"/>
      <c r="Z223" s="261"/>
      <c r="AA223" s="261"/>
      <c r="AB223" s="270"/>
      <c r="AC223" s="270"/>
      <c r="AD223" s="138"/>
      <c r="AE223" s="150"/>
    </row>
    <row r="224" spans="1:32" ht="15.75" customHeight="1" x14ac:dyDescent="0.2">
      <c r="A224" s="253"/>
      <c r="B224" s="252" t="s">
        <v>224</v>
      </c>
      <c r="C224" s="242">
        <v>1</v>
      </c>
      <c r="D224" s="249"/>
      <c r="E224" s="261"/>
      <c r="F224" s="261" t="s">
        <v>942</v>
      </c>
      <c r="G224" s="261"/>
      <c r="H224" s="261"/>
      <c r="I224" s="262"/>
      <c r="J224" s="262"/>
      <c r="K224" s="263"/>
      <c r="L224" s="264"/>
      <c r="M224" s="261"/>
      <c r="N224" s="261"/>
      <c r="O224" s="264"/>
      <c r="P224" s="335"/>
      <c r="Q224" s="263"/>
      <c r="R224" s="261"/>
      <c r="S224" s="261"/>
      <c r="T224" s="261"/>
      <c r="U224" s="262"/>
      <c r="V224" s="264"/>
      <c r="W224" s="261"/>
      <c r="X224" s="261"/>
      <c r="Y224" s="262"/>
      <c r="Z224" s="261"/>
      <c r="AA224" s="261"/>
      <c r="AB224" s="270"/>
      <c r="AC224" s="270"/>
      <c r="AD224" s="138"/>
      <c r="AE224" s="150"/>
    </row>
    <row r="225" spans="1:32" ht="15.75" hidden="1" customHeight="1" x14ac:dyDescent="0.2">
      <c r="A225" s="246"/>
      <c r="B225" s="252" t="s">
        <v>248</v>
      </c>
      <c r="C225" s="242"/>
      <c r="D225" s="249"/>
      <c r="E225" s="261"/>
      <c r="F225" s="261"/>
      <c r="G225" s="68"/>
      <c r="H225" s="261"/>
      <c r="I225" s="262"/>
      <c r="J225" s="262"/>
      <c r="K225" s="261"/>
      <c r="L225" s="264"/>
      <c r="M225" s="261"/>
      <c r="N225" s="261"/>
      <c r="O225" s="264"/>
      <c r="P225" s="335"/>
      <c r="Q225" s="261"/>
      <c r="R225" s="261"/>
      <c r="S225" s="261"/>
      <c r="T225" s="263"/>
      <c r="U225" s="262"/>
      <c r="V225" s="264"/>
      <c r="W225" s="176"/>
      <c r="X225" s="263"/>
      <c r="Y225" s="302"/>
      <c r="Z225" s="261"/>
      <c r="AA225" s="261"/>
      <c r="AB225" s="221"/>
      <c r="AC225" s="270"/>
      <c r="AD225" s="138"/>
      <c r="AE225" s="150">
        <f t="shared" si="8"/>
        <v>0</v>
      </c>
      <c r="AF225">
        <f t="shared" si="7"/>
        <v>0</v>
      </c>
    </row>
    <row r="226" spans="1:32" ht="15.75" hidden="1" customHeight="1" x14ac:dyDescent="0.2">
      <c r="A226" s="253"/>
      <c r="B226" s="252" t="s">
        <v>247</v>
      </c>
      <c r="C226" s="242"/>
      <c r="D226" s="249"/>
      <c r="E226" s="261"/>
      <c r="F226" s="261"/>
      <c r="G226" s="261"/>
      <c r="H226" s="261"/>
      <c r="I226" s="262"/>
      <c r="J226" s="262"/>
      <c r="K226" s="261"/>
      <c r="L226" s="264"/>
      <c r="M226" s="261"/>
      <c r="N226" s="261"/>
      <c r="O226" s="261"/>
      <c r="P226" s="335"/>
      <c r="Q226" s="261"/>
      <c r="R226" s="263"/>
      <c r="S226" s="261"/>
      <c r="T226" s="261"/>
      <c r="U226" s="262"/>
      <c r="V226" s="264"/>
      <c r="W226" s="261"/>
      <c r="X226" s="261"/>
      <c r="Y226" s="302"/>
      <c r="Z226" s="261"/>
      <c r="AA226" s="261"/>
      <c r="AB226" s="149"/>
      <c r="AC226" s="270"/>
      <c r="AD226" s="138"/>
      <c r="AE226" s="150">
        <f t="shared" si="8"/>
        <v>0</v>
      </c>
      <c r="AF226">
        <f t="shared" si="7"/>
        <v>0</v>
      </c>
    </row>
    <row r="227" spans="1:32" ht="15.75" hidden="1" customHeight="1" x14ac:dyDescent="0.2">
      <c r="A227" s="253"/>
      <c r="B227" s="252" t="s">
        <v>249</v>
      </c>
      <c r="C227" s="242"/>
      <c r="D227" s="249"/>
      <c r="E227" s="261"/>
      <c r="F227" s="261"/>
      <c r="G227" s="261"/>
      <c r="H227" s="261"/>
      <c r="I227" s="262"/>
      <c r="J227" s="262"/>
      <c r="K227" s="261"/>
      <c r="L227" s="297"/>
      <c r="M227" s="261"/>
      <c r="N227" s="261"/>
      <c r="O227" s="264"/>
      <c r="P227" s="335"/>
      <c r="Q227" s="261"/>
      <c r="R227" s="261"/>
      <c r="S227" s="261"/>
      <c r="T227" s="261"/>
      <c r="U227" s="262"/>
      <c r="V227" s="261"/>
      <c r="W227" s="304"/>
      <c r="X227" s="147"/>
      <c r="Y227" s="261"/>
      <c r="Z227" s="176"/>
      <c r="AA227" s="176"/>
      <c r="AB227" s="221"/>
      <c r="AC227" s="270"/>
      <c r="AD227" s="138"/>
      <c r="AE227" s="150">
        <f t="shared" si="8"/>
        <v>0</v>
      </c>
      <c r="AF227">
        <f t="shared" si="7"/>
        <v>0</v>
      </c>
    </row>
    <row r="228" spans="1:32" ht="15.75" hidden="1" customHeight="1" x14ac:dyDescent="0.2">
      <c r="A228" s="253"/>
      <c r="B228" s="252" t="s">
        <v>251</v>
      </c>
      <c r="C228" s="242"/>
      <c r="D228" s="249"/>
      <c r="E228" s="261"/>
      <c r="F228" s="68"/>
      <c r="G228" s="68"/>
      <c r="H228" s="261"/>
      <c r="I228" s="262"/>
      <c r="J228" s="262"/>
      <c r="K228" s="261"/>
      <c r="L228" s="264"/>
      <c r="M228" s="261"/>
      <c r="N228" s="261"/>
      <c r="O228" s="147"/>
      <c r="P228" s="142"/>
      <c r="Q228" s="266"/>
      <c r="R228" s="142"/>
      <c r="S228" s="263"/>
      <c r="T228" s="142"/>
      <c r="U228" s="267"/>
      <c r="V228" s="264"/>
      <c r="W228" s="261"/>
      <c r="X228" s="147"/>
      <c r="Y228" s="262"/>
      <c r="Z228" s="264"/>
      <c r="AA228" s="264"/>
      <c r="AB228" s="221"/>
      <c r="AC228" s="147"/>
      <c r="AD228" s="270"/>
      <c r="AE228" s="150">
        <f t="shared" si="8"/>
        <v>0</v>
      </c>
    </row>
    <row r="229" spans="1:32" ht="15.75" hidden="1" customHeight="1" x14ac:dyDescent="0.2">
      <c r="A229" s="246"/>
      <c r="B229" s="252" t="s">
        <v>252</v>
      </c>
      <c r="C229" s="242"/>
      <c r="D229" s="249"/>
      <c r="E229" s="261"/>
      <c r="F229" s="261"/>
      <c r="G229" s="68"/>
      <c r="H229" s="261"/>
      <c r="I229" s="262"/>
      <c r="J229" s="262"/>
      <c r="K229" s="261"/>
      <c r="L229" s="264"/>
      <c r="M229" s="261"/>
      <c r="N229" s="261"/>
      <c r="O229" s="264"/>
      <c r="P229" s="261"/>
      <c r="Q229" s="262"/>
      <c r="R229" s="261"/>
      <c r="S229" s="261"/>
      <c r="T229" s="263"/>
      <c r="U229" s="262"/>
      <c r="V229" s="264"/>
      <c r="W229" s="221"/>
      <c r="X229" s="147"/>
      <c r="Y229" s="298"/>
      <c r="Z229" s="264"/>
      <c r="AA229" s="264"/>
      <c r="AB229" s="221"/>
      <c r="AC229" s="147"/>
      <c r="AD229" s="270"/>
      <c r="AE229" s="150">
        <f t="shared" si="8"/>
        <v>0</v>
      </c>
      <c r="AF229">
        <f>COUNTA(E229:AD229)</f>
        <v>0</v>
      </c>
    </row>
    <row r="230" spans="1:32" ht="15.75" hidden="1" customHeight="1" x14ac:dyDescent="0.2">
      <c r="A230" s="246"/>
      <c r="B230" s="252" t="s">
        <v>253</v>
      </c>
      <c r="C230" s="242"/>
      <c r="D230" s="249"/>
      <c r="E230" s="261"/>
      <c r="F230" s="261"/>
      <c r="G230" s="261"/>
      <c r="H230" s="261"/>
      <c r="I230" s="262"/>
      <c r="J230" s="262"/>
      <c r="K230" s="261"/>
      <c r="L230" s="147"/>
      <c r="M230" s="261"/>
      <c r="N230" s="263"/>
      <c r="O230" s="147"/>
      <c r="P230" s="207"/>
      <c r="Q230" s="262"/>
      <c r="R230" s="261"/>
      <c r="S230" s="142"/>
      <c r="T230" s="261"/>
      <c r="U230" s="268"/>
      <c r="V230" s="221"/>
      <c r="W230" s="264"/>
      <c r="X230" s="147"/>
      <c r="Y230" s="131"/>
      <c r="Z230" s="221"/>
      <c r="AA230" s="221"/>
      <c r="AB230" s="221"/>
      <c r="AC230" s="147"/>
      <c r="AD230" s="270"/>
      <c r="AE230" s="150">
        <f t="shared" si="8"/>
        <v>0</v>
      </c>
      <c r="AF230">
        <f>COUNTA(E230:AD230)</f>
        <v>0</v>
      </c>
    </row>
    <row r="231" spans="1:32" ht="15.75" hidden="1" customHeight="1" x14ac:dyDescent="0.2">
      <c r="A231" s="253"/>
      <c r="B231" s="252" t="s">
        <v>254</v>
      </c>
      <c r="C231" s="242"/>
      <c r="D231" s="249"/>
      <c r="E231" s="261"/>
      <c r="F231" s="68"/>
      <c r="G231" s="261"/>
      <c r="H231" s="68"/>
      <c r="I231" s="115"/>
      <c r="J231" s="262"/>
      <c r="K231" s="263"/>
      <c r="L231" s="263"/>
      <c r="M231" s="261"/>
      <c r="N231" s="261"/>
      <c r="O231" s="124"/>
      <c r="P231" s="207"/>
      <c r="Q231" s="224"/>
      <c r="R231" s="70"/>
      <c r="S231" s="263"/>
      <c r="T231" s="224"/>
      <c r="U231" s="268"/>
      <c r="V231" s="141"/>
      <c r="W231" s="221"/>
      <c r="X231" s="264"/>
      <c r="Y231" s="255"/>
      <c r="Z231" s="221"/>
      <c r="AA231" s="221"/>
      <c r="AB231" s="270"/>
      <c r="AC231" s="270"/>
      <c r="AD231" s="270"/>
      <c r="AE231" s="150">
        <f t="shared" si="8"/>
        <v>0</v>
      </c>
      <c r="AF231">
        <f>COUNTA(E231:AD231)</f>
        <v>0</v>
      </c>
    </row>
    <row r="232" spans="1:32" ht="15.75" hidden="1" customHeight="1" x14ac:dyDescent="0.2">
      <c r="A232" s="253"/>
      <c r="B232" s="252" t="s">
        <v>255</v>
      </c>
      <c r="C232" s="242"/>
      <c r="D232" s="249"/>
      <c r="E232" s="261"/>
      <c r="F232" s="68"/>
      <c r="G232" s="68"/>
      <c r="H232" s="261"/>
      <c r="I232" s="262"/>
      <c r="J232" s="262"/>
      <c r="K232" s="263"/>
      <c r="L232" s="147"/>
      <c r="M232" s="268"/>
      <c r="N232" s="263"/>
      <c r="O232" s="264"/>
      <c r="P232" s="299"/>
      <c r="Q232" s="263"/>
      <c r="R232" s="124"/>
      <c r="S232" s="261"/>
      <c r="T232" s="262"/>
      <c r="U232" s="262"/>
      <c r="V232" s="221"/>
      <c r="W232" s="221"/>
      <c r="X232" s="264"/>
      <c r="Y232" s="255"/>
      <c r="Z232" s="264"/>
      <c r="AA232" s="264"/>
      <c r="AB232" s="131"/>
      <c r="AC232" s="270"/>
      <c r="AD232" s="138"/>
      <c r="AE232" s="150">
        <f t="shared" si="8"/>
        <v>0</v>
      </c>
    </row>
    <row r="233" spans="1:32" ht="15.75" hidden="1" customHeight="1" x14ac:dyDescent="0.2">
      <c r="A233" s="253"/>
      <c r="B233" s="252" t="s">
        <v>256</v>
      </c>
      <c r="C233" s="242"/>
      <c r="D233" s="249"/>
      <c r="E233" s="261"/>
      <c r="F233" s="261"/>
      <c r="G233" s="261"/>
      <c r="H233" s="68"/>
      <c r="I233" s="115"/>
      <c r="J233" s="68"/>
      <c r="K233" s="265"/>
      <c r="L233" s="147"/>
      <c r="M233" s="267"/>
      <c r="N233" s="263"/>
      <c r="O233" s="124"/>
      <c r="P233" s="263"/>
      <c r="Q233" s="147"/>
      <c r="R233" s="142"/>
      <c r="S233" s="263"/>
      <c r="T233" s="262"/>
      <c r="U233" s="261"/>
      <c r="V233" s="264"/>
      <c r="W233" s="221"/>
      <c r="X233" s="147"/>
      <c r="Y233" s="131"/>
      <c r="Z233" s="116"/>
      <c r="AA233" s="116"/>
      <c r="AB233" s="221"/>
      <c r="AC233" s="147"/>
      <c r="AD233" s="138"/>
      <c r="AE233" s="150">
        <f t="shared" si="8"/>
        <v>0</v>
      </c>
      <c r="AF233">
        <f>COUNTA(E233:AD233)</f>
        <v>0</v>
      </c>
    </row>
    <row r="234" spans="1:32" ht="15.75" hidden="1" customHeight="1" x14ac:dyDescent="0.2">
      <c r="A234" s="246"/>
      <c r="B234" s="252" t="s">
        <v>257</v>
      </c>
      <c r="C234" s="242"/>
      <c r="D234" s="249"/>
      <c r="E234" s="261"/>
      <c r="F234" s="261"/>
      <c r="G234" s="261"/>
      <c r="H234" s="261"/>
      <c r="I234" s="262"/>
      <c r="J234" s="233"/>
      <c r="K234" s="265"/>
      <c r="L234" s="264"/>
      <c r="M234" s="262"/>
      <c r="N234" s="261"/>
      <c r="O234" s="124"/>
      <c r="P234" s="122"/>
      <c r="Q234" s="124"/>
      <c r="R234" s="263"/>
      <c r="S234" s="261"/>
      <c r="T234" s="142"/>
      <c r="U234" s="268"/>
      <c r="V234" s="264"/>
      <c r="W234" s="221"/>
      <c r="X234" s="264"/>
      <c r="Y234" s="255"/>
      <c r="Z234" s="116"/>
      <c r="AA234" s="116"/>
      <c r="AB234" s="221"/>
      <c r="AC234" s="138"/>
      <c r="AD234" s="270"/>
      <c r="AE234" s="150">
        <f t="shared" si="8"/>
        <v>0</v>
      </c>
    </row>
    <row r="235" spans="1:32" ht="15.75" hidden="1" customHeight="1" x14ac:dyDescent="0.2">
      <c r="A235" s="253"/>
      <c r="B235" s="252" t="s">
        <v>258</v>
      </c>
      <c r="C235" s="242"/>
      <c r="D235" s="249"/>
      <c r="E235" s="261"/>
      <c r="F235" s="261"/>
      <c r="G235" s="261"/>
      <c r="H235" s="68"/>
      <c r="I235" s="115"/>
      <c r="J235" s="115"/>
      <c r="K235" s="207"/>
      <c r="L235" s="147"/>
      <c r="M235" s="141"/>
      <c r="N235" s="261"/>
      <c r="O235" s="124"/>
      <c r="P235" s="265"/>
      <c r="Q235" s="124"/>
      <c r="R235" s="263"/>
      <c r="S235" s="263"/>
      <c r="T235" s="224"/>
      <c r="U235" s="268"/>
      <c r="V235" s="131"/>
      <c r="W235" s="221"/>
      <c r="X235" s="147"/>
      <c r="Y235" s="255"/>
      <c r="Z235" s="116"/>
      <c r="AA235" s="116"/>
      <c r="AB235" s="131"/>
      <c r="AC235" s="138"/>
      <c r="AD235" s="270"/>
      <c r="AE235" s="150">
        <f t="shared" si="8"/>
        <v>0</v>
      </c>
      <c r="AF235">
        <f t="shared" ref="AF235:AF261" si="9">COUNTA(E235:AD235)</f>
        <v>0</v>
      </c>
    </row>
    <row r="236" spans="1:32" ht="15.75" customHeight="1" x14ac:dyDescent="0.2">
      <c r="A236" s="253"/>
      <c r="B236" s="252" t="s">
        <v>218</v>
      </c>
      <c r="C236" s="242">
        <v>1</v>
      </c>
      <c r="D236" s="249"/>
      <c r="E236" s="261"/>
      <c r="F236" s="261"/>
      <c r="G236" s="261"/>
      <c r="H236" s="261"/>
      <c r="I236" s="262" t="s">
        <v>617</v>
      </c>
      <c r="J236" s="262"/>
      <c r="K236" s="207"/>
      <c r="L236" s="147"/>
      <c r="M236" s="268"/>
      <c r="N236" s="263"/>
      <c r="O236" s="124"/>
      <c r="P236" s="299"/>
      <c r="Q236" s="264"/>
      <c r="R236" s="264"/>
      <c r="S236" s="263"/>
      <c r="T236" s="266"/>
      <c r="U236" s="268"/>
      <c r="V236" s="221"/>
      <c r="W236" s="221"/>
      <c r="X236" s="147"/>
      <c r="Y236" s="255"/>
      <c r="Z236" s="264"/>
      <c r="AA236" s="264"/>
      <c r="AB236" s="270"/>
      <c r="AC236" s="147"/>
      <c r="AD236" s="138"/>
      <c r="AE236" s="150">
        <f t="shared" si="8"/>
        <v>1</v>
      </c>
      <c r="AF236">
        <f t="shared" si="9"/>
        <v>1</v>
      </c>
    </row>
    <row r="237" spans="1:32" ht="15.75" hidden="1" customHeight="1" x14ac:dyDescent="0.2">
      <c r="A237" s="246"/>
      <c r="B237" s="252" t="s">
        <v>260</v>
      </c>
      <c r="C237" s="242"/>
      <c r="D237" s="249"/>
      <c r="E237" s="261"/>
      <c r="F237" s="261"/>
      <c r="G237" s="68"/>
      <c r="H237" s="261"/>
      <c r="I237" s="262"/>
      <c r="J237" s="262"/>
      <c r="K237" s="265"/>
      <c r="L237" s="264"/>
      <c r="M237" s="262"/>
      <c r="N237" s="261"/>
      <c r="O237" s="264"/>
      <c r="P237" s="265"/>
      <c r="Q237" s="261"/>
      <c r="R237" s="264"/>
      <c r="S237" s="261"/>
      <c r="T237" s="266"/>
      <c r="U237" s="262"/>
      <c r="V237" s="264"/>
      <c r="W237" s="221"/>
      <c r="X237" s="147"/>
      <c r="Y237" s="255"/>
      <c r="Z237" s="264"/>
      <c r="AA237" s="264"/>
      <c r="AB237" s="221"/>
      <c r="AC237" s="270"/>
      <c r="AD237" s="138"/>
      <c r="AE237" s="150">
        <f t="shared" si="8"/>
        <v>0</v>
      </c>
      <c r="AF237">
        <f t="shared" si="9"/>
        <v>0</v>
      </c>
    </row>
    <row r="238" spans="1:32" ht="15.75" hidden="1" customHeight="1" x14ac:dyDescent="0.2">
      <c r="A238" s="253"/>
      <c r="B238" s="252" t="s">
        <v>261</v>
      </c>
      <c r="C238" s="242"/>
      <c r="D238" s="249"/>
      <c r="E238" s="261"/>
      <c r="F238" s="68"/>
      <c r="G238" s="68"/>
      <c r="H238" s="68"/>
      <c r="I238" s="115"/>
      <c r="J238" s="115"/>
      <c r="K238" s="207"/>
      <c r="L238" s="147"/>
      <c r="M238" s="268"/>
      <c r="N238" s="263"/>
      <c r="O238" s="116"/>
      <c r="P238" s="207"/>
      <c r="Q238" s="147"/>
      <c r="R238" s="147"/>
      <c r="S238" s="263"/>
      <c r="T238" s="266"/>
      <c r="U238" s="268"/>
      <c r="V238" s="221"/>
      <c r="W238" s="221"/>
      <c r="X238" s="147"/>
      <c r="Y238" s="255"/>
      <c r="Z238" s="221"/>
      <c r="AA238" s="221"/>
      <c r="AB238" s="221"/>
      <c r="AC238" s="147"/>
      <c r="AD238" s="138"/>
      <c r="AE238" s="150">
        <f t="shared" si="8"/>
        <v>0</v>
      </c>
      <c r="AF238">
        <f t="shared" si="9"/>
        <v>0</v>
      </c>
    </row>
    <row r="239" spans="1:32" ht="15.75" hidden="1" customHeight="1" x14ac:dyDescent="0.2">
      <c r="A239" s="246"/>
      <c r="B239" s="252" t="s">
        <v>262</v>
      </c>
      <c r="C239" s="242"/>
      <c r="D239" s="249"/>
      <c r="E239" s="261"/>
      <c r="F239" s="261"/>
      <c r="G239" s="261"/>
      <c r="H239" s="261"/>
      <c r="I239" s="261"/>
      <c r="J239" s="261"/>
      <c r="K239" s="265"/>
      <c r="L239" s="147"/>
      <c r="M239" s="262"/>
      <c r="N239" s="263"/>
      <c r="O239" s="263"/>
      <c r="P239" s="207"/>
      <c r="Q239" s="261"/>
      <c r="R239" s="264"/>
      <c r="S239" s="142"/>
      <c r="T239" s="262"/>
      <c r="U239" s="268"/>
      <c r="V239" s="221"/>
      <c r="W239" s="264"/>
      <c r="X239" s="263"/>
      <c r="Y239" s="131"/>
      <c r="Z239" s="264"/>
      <c r="AA239" s="264"/>
      <c r="AB239" s="221"/>
      <c r="AC239" s="147"/>
      <c r="AD239" s="138"/>
      <c r="AE239" s="150">
        <f t="shared" si="8"/>
        <v>0</v>
      </c>
      <c r="AF239">
        <f t="shared" si="9"/>
        <v>0</v>
      </c>
    </row>
    <row r="240" spans="1:32" ht="15.75" hidden="1" customHeight="1" x14ac:dyDescent="0.2">
      <c r="A240" s="246"/>
      <c r="B240" s="252" t="s">
        <v>263</v>
      </c>
      <c r="C240" s="242"/>
      <c r="D240" s="249"/>
      <c r="E240" s="261"/>
      <c r="F240" s="261"/>
      <c r="G240" s="68"/>
      <c r="H240" s="261"/>
      <c r="I240" s="262"/>
      <c r="J240" s="262"/>
      <c r="K240" s="263"/>
      <c r="L240" s="261"/>
      <c r="M240" s="262"/>
      <c r="N240" s="261"/>
      <c r="O240" s="261"/>
      <c r="P240" s="261"/>
      <c r="Q240" s="124"/>
      <c r="R240" s="262"/>
      <c r="S240" s="261"/>
      <c r="T240" s="261"/>
      <c r="U240" s="268"/>
      <c r="V240" s="176"/>
      <c r="W240" s="264"/>
      <c r="X240" s="264"/>
      <c r="Y240" s="264"/>
      <c r="Z240" s="261"/>
      <c r="AA240" s="261"/>
      <c r="AB240" s="270"/>
      <c r="AC240" s="147"/>
      <c r="AD240" s="270"/>
      <c r="AE240" s="150">
        <f t="shared" si="8"/>
        <v>0</v>
      </c>
      <c r="AF240">
        <f t="shared" si="9"/>
        <v>0</v>
      </c>
    </row>
    <row r="241" spans="1:32" ht="15.75" hidden="1" customHeight="1" x14ac:dyDescent="0.2">
      <c r="A241" s="253"/>
      <c r="B241" s="252" t="s">
        <v>264</v>
      </c>
      <c r="C241" s="242"/>
      <c r="D241" s="249"/>
      <c r="E241" s="261"/>
      <c r="F241" s="261"/>
      <c r="G241" s="261"/>
      <c r="H241" s="261"/>
      <c r="I241" s="262"/>
      <c r="J241" s="262"/>
      <c r="K241" s="261"/>
      <c r="L241" s="263"/>
      <c r="M241" s="262"/>
      <c r="N241" s="263"/>
      <c r="O241" s="147"/>
      <c r="P241" s="263"/>
      <c r="Q241" s="264"/>
      <c r="R241" s="262"/>
      <c r="S241" s="261"/>
      <c r="T241" s="262"/>
      <c r="U241" s="262"/>
      <c r="V241" s="264"/>
      <c r="W241" s="221"/>
      <c r="X241" s="264"/>
      <c r="Y241" s="264"/>
      <c r="Z241" s="264"/>
      <c r="AA241" s="264"/>
      <c r="AB241" s="221"/>
      <c r="AC241" s="270"/>
      <c r="AD241" s="270"/>
      <c r="AE241" s="150">
        <f t="shared" si="8"/>
        <v>0</v>
      </c>
      <c r="AF241">
        <f t="shared" si="9"/>
        <v>0</v>
      </c>
    </row>
    <row r="242" spans="1:32" ht="15.75" hidden="1" customHeight="1" x14ac:dyDescent="0.2">
      <c r="A242" s="253"/>
      <c r="B242" s="252" t="s">
        <v>265</v>
      </c>
      <c r="C242" s="242"/>
      <c r="D242" s="249"/>
      <c r="E242" s="261"/>
      <c r="F242" s="261"/>
      <c r="G242" s="261"/>
      <c r="H242" s="261"/>
      <c r="I242" s="262"/>
      <c r="J242" s="262"/>
      <c r="K242" s="263"/>
      <c r="L242" s="224"/>
      <c r="M242" s="141"/>
      <c r="N242" s="261"/>
      <c r="O242" s="264"/>
      <c r="P242" s="265"/>
      <c r="Q242" s="264"/>
      <c r="R242" s="262"/>
      <c r="S242" s="263"/>
      <c r="T242" s="263"/>
      <c r="U242" s="176"/>
      <c r="V242" s="131"/>
      <c r="W242" s="221"/>
      <c r="X242" s="147"/>
      <c r="Y242" s="131"/>
      <c r="Z242" s="221"/>
      <c r="AA242" s="221"/>
      <c r="AB242" s="221"/>
      <c r="AC242" s="270"/>
      <c r="AD242" s="138"/>
      <c r="AE242" s="150">
        <f t="shared" si="8"/>
        <v>0</v>
      </c>
      <c r="AF242">
        <f t="shared" si="9"/>
        <v>0</v>
      </c>
    </row>
    <row r="243" spans="1:32" ht="15.75" hidden="1" customHeight="1" x14ac:dyDescent="0.2">
      <c r="A243" s="253"/>
      <c r="B243" s="252" t="s">
        <v>266</v>
      </c>
      <c r="C243" s="242"/>
      <c r="D243" s="249"/>
      <c r="E243" s="261"/>
      <c r="F243" s="68"/>
      <c r="G243" s="68"/>
      <c r="H243" s="261"/>
      <c r="I243" s="262"/>
      <c r="J243" s="261"/>
      <c r="K243" s="261"/>
      <c r="L243" s="262"/>
      <c r="M243" s="261"/>
      <c r="N243" s="261"/>
      <c r="O243" s="147"/>
      <c r="P243" s="142"/>
      <c r="Q243" s="147"/>
      <c r="R243" s="262"/>
      <c r="S243" s="261"/>
      <c r="T243" s="224"/>
      <c r="U243" s="262"/>
      <c r="V243" s="264"/>
      <c r="W243" s="221"/>
      <c r="X243" s="264"/>
      <c r="Y243" s="255"/>
      <c r="Z243" s="177"/>
      <c r="AA243" s="177"/>
      <c r="AB243" s="131"/>
      <c r="AC243" s="270"/>
      <c r="AD243" s="270"/>
      <c r="AE243" s="150">
        <f t="shared" si="8"/>
        <v>0</v>
      </c>
      <c r="AF243">
        <f t="shared" si="9"/>
        <v>0</v>
      </c>
    </row>
    <row r="244" spans="1:32" ht="15.75" hidden="1" customHeight="1" x14ac:dyDescent="0.2">
      <c r="A244" s="253"/>
      <c r="B244" s="252" t="s">
        <v>267</v>
      </c>
      <c r="C244" s="242"/>
      <c r="D244" s="249"/>
      <c r="E244" s="261"/>
      <c r="F244" s="261"/>
      <c r="G244" s="261"/>
      <c r="H244" s="68"/>
      <c r="I244" s="115"/>
      <c r="J244" s="115"/>
      <c r="K244" s="261"/>
      <c r="L244" s="147"/>
      <c r="M244" s="262"/>
      <c r="N244" s="263"/>
      <c r="O244" s="124"/>
      <c r="P244" s="207"/>
      <c r="Q244" s="147"/>
      <c r="R244" s="224"/>
      <c r="S244" s="263"/>
      <c r="T244" s="266"/>
      <c r="U244" s="268"/>
      <c r="V244" s="131"/>
      <c r="W244" s="221"/>
      <c r="X244" s="147"/>
      <c r="Y244" s="131"/>
      <c r="Z244" s="221"/>
      <c r="AA244" s="221"/>
      <c r="AB244" s="221"/>
      <c r="AC244" s="270"/>
      <c r="AD244" s="138"/>
      <c r="AE244" s="150">
        <f t="shared" si="8"/>
        <v>0</v>
      </c>
      <c r="AF244">
        <f t="shared" si="9"/>
        <v>0</v>
      </c>
    </row>
    <row r="245" spans="1:32" ht="15.75" hidden="1" customHeight="1" x14ac:dyDescent="0.2">
      <c r="A245" s="253"/>
      <c r="B245" s="252" t="s">
        <v>268</v>
      </c>
      <c r="C245" s="242"/>
      <c r="D245" s="249"/>
      <c r="E245" s="261"/>
      <c r="F245" s="68"/>
      <c r="G245" s="68"/>
      <c r="H245" s="261"/>
      <c r="I245" s="262"/>
      <c r="J245" s="262"/>
      <c r="K245" s="263"/>
      <c r="L245" s="147"/>
      <c r="M245" s="268"/>
      <c r="N245" s="263"/>
      <c r="O245" s="147"/>
      <c r="P245" s="261"/>
      <c r="Q245" s="264"/>
      <c r="R245" s="262"/>
      <c r="S245" s="261"/>
      <c r="T245" s="262"/>
      <c r="U245" s="267"/>
      <c r="V245" s="221"/>
      <c r="W245" s="221"/>
      <c r="X245" s="147"/>
      <c r="Y245" s="264"/>
      <c r="Z245" s="221"/>
      <c r="AA245" s="221"/>
      <c r="AB245" s="221"/>
      <c r="AC245" s="147"/>
      <c r="AD245" s="270"/>
      <c r="AE245" s="150">
        <f t="shared" si="8"/>
        <v>0</v>
      </c>
      <c r="AF245">
        <f t="shared" si="9"/>
        <v>0</v>
      </c>
    </row>
    <row r="246" spans="1:32" ht="15.75" hidden="1" customHeight="1" x14ac:dyDescent="0.2">
      <c r="A246" s="246"/>
      <c r="B246" s="252" t="s">
        <v>269</v>
      </c>
      <c r="C246" s="242"/>
      <c r="D246" s="249"/>
      <c r="E246" s="261"/>
      <c r="F246" s="261"/>
      <c r="G246" s="261"/>
      <c r="H246" s="261"/>
      <c r="I246" s="262"/>
      <c r="J246" s="262"/>
      <c r="K246" s="261"/>
      <c r="L246" s="147"/>
      <c r="M246" s="262"/>
      <c r="N246" s="263"/>
      <c r="O246" s="147"/>
      <c r="P246" s="263"/>
      <c r="Q246" s="264"/>
      <c r="R246" s="262"/>
      <c r="S246" s="142"/>
      <c r="T246" s="261"/>
      <c r="U246" s="268"/>
      <c r="V246" s="221"/>
      <c r="W246" s="261"/>
      <c r="X246" s="264"/>
      <c r="Y246" s="261"/>
      <c r="Z246" s="264"/>
      <c r="AA246" s="264"/>
      <c r="AB246" s="270"/>
      <c r="AC246" s="270"/>
      <c r="AD246" s="138"/>
      <c r="AE246" s="150">
        <f t="shared" si="8"/>
        <v>0</v>
      </c>
      <c r="AF246">
        <f t="shared" si="9"/>
        <v>0</v>
      </c>
    </row>
    <row r="247" spans="1:32" ht="15.75" hidden="1" customHeight="1" x14ac:dyDescent="0.2">
      <c r="A247" s="253"/>
      <c r="B247" s="252" t="s">
        <v>270</v>
      </c>
      <c r="C247" s="242"/>
      <c r="D247" s="249"/>
      <c r="E247" s="261"/>
      <c r="F247" s="261"/>
      <c r="G247" s="261"/>
      <c r="H247" s="261"/>
      <c r="I247" s="262"/>
      <c r="J247" s="262"/>
      <c r="K247" s="261"/>
      <c r="L247" s="264"/>
      <c r="M247" s="262"/>
      <c r="N247" s="261"/>
      <c r="O247" s="264"/>
      <c r="P247" s="261"/>
      <c r="Q247" s="264"/>
      <c r="R247" s="266"/>
      <c r="S247" s="261"/>
      <c r="T247" s="261"/>
      <c r="U247" s="262"/>
      <c r="V247" s="261"/>
      <c r="W247" s="264"/>
      <c r="X247" s="264"/>
      <c r="Y247" s="264"/>
      <c r="Z247" s="221"/>
      <c r="AA247" s="221"/>
      <c r="AB247" s="270"/>
      <c r="AC247" s="147"/>
      <c r="AD247" s="116"/>
      <c r="AE247" s="150">
        <f t="shared" si="8"/>
        <v>0</v>
      </c>
      <c r="AF247">
        <f t="shared" si="9"/>
        <v>0</v>
      </c>
    </row>
    <row r="248" spans="1:32" ht="15.75" hidden="1" customHeight="1" x14ac:dyDescent="0.2">
      <c r="A248" s="246"/>
      <c r="B248" s="252" t="s">
        <v>271</v>
      </c>
      <c r="C248" s="242"/>
      <c r="D248" s="249"/>
      <c r="E248" s="68"/>
      <c r="F248" s="261"/>
      <c r="G248" s="261"/>
      <c r="H248" s="68"/>
      <c r="I248" s="115"/>
      <c r="J248" s="115"/>
      <c r="K248" s="263"/>
      <c r="L248" s="147"/>
      <c r="M248" s="262"/>
      <c r="N248" s="263"/>
      <c r="O248" s="116"/>
      <c r="P248" s="261"/>
      <c r="Q248" s="116"/>
      <c r="R248" s="262"/>
      <c r="S248" s="261"/>
      <c r="T248" s="261"/>
      <c r="U248" s="262"/>
      <c r="V248" s="261"/>
      <c r="W248" s="264"/>
      <c r="X248" s="264"/>
      <c r="Y248" s="264"/>
      <c r="Z248" s="261"/>
      <c r="AA248" s="261"/>
      <c r="AB248" s="270"/>
      <c r="AC248" s="270"/>
      <c r="AD248" s="138"/>
      <c r="AE248" s="150">
        <f t="shared" si="8"/>
        <v>0</v>
      </c>
      <c r="AF248">
        <f t="shared" si="9"/>
        <v>0</v>
      </c>
    </row>
    <row r="249" spans="1:32" ht="15.75" hidden="1" customHeight="1" x14ac:dyDescent="0.2">
      <c r="A249" s="246"/>
      <c r="B249" s="252" t="s">
        <v>272</v>
      </c>
      <c r="C249" s="242"/>
      <c r="D249" s="249"/>
      <c r="E249" s="261"/>
      <c r="F249" s="68"/>
      <c r="G249" s="261"/>
      <c r="H249" s="261"/>
      <c r="I249" s="262"/>
      <c r="J249" s="233"/>
      <c r="K249" s="261"/>
      <c r="L249" s="147"/>
      <c r="M249" s="262"/>
      <c r="N249" s="261"/>
      <c r="O249" s="147"/>
      <c r="P249" s="261"/>
      <c r="Q249" s="124"/>
      <c r="R249" s="224"/>
      <c r="S249" s="142"/>
      <c r="T249" s="261"/>
      <c r="U249" s="262"/>
      <c r="V249" s="264"/>
      <c r="W249" s="264"/>
      <c r="X249" s="138"/>
      <c r="Y249" s="131"/>
      <c r="Z249" s="177"/>
      <c r="AA249" s="177"/>
      <c r="AB249" s="221"/>
      <c r="AC249" s="147"/>
      <c r="AD249" s="138"/>
      <c r="AE249" s="150">
        <f t="shared" si="8"/>
        <v>0</v>
      </c>
      <c r="AF249">
        <f t="shared" si="9"/>
        <v>0</v>
      </c>
    </row>
    <row r="250" spans="1:32" ht="15.75" hidden="1" customHeight="1" x14ac:dyDescent="0.2">
      <c r="A250" s="253"/>
      <c r="B250" s="252" t="s">
        <v>273</v>
      </c>
      <c r="C250" s="242"/>
      <c r="D250" s="249"/>
      <c r="E250" s="261"/>
      <c r="F250" s="261"/>
      <c r="G250" s="261"/>
      <c r="H250" s="68"/>
      <c r="I250" s="115"/>
      <c r="J250" s="115"/>
      <c r="K250" s="261"/>
      <c r="L250" s="147"/>
      <c r="M250" s="267"/>
      <c r="N250" s="263"/>
      <c r="O250" s="124"/>
      <c r="P250" s="263"/>
      <c r="Q250" s="147"/>
      <c r="R250" s="224"/>
      <c r="S250" s="263"/>
      <c r="T250" s="266"/>
      <c r="U250" s="268"/>
      <c r="V250" s="131"/>
      <c r="W250" s="221"/>
      <c r="X250" s="147"/>
      <c r="Y250" s="131"/>
      <c r="Z250" s="221"/>
      <c r="AA250" s="221"/>
      <c r="AB250" s="221"/>
      <c r="AC250" s="270"/>
      <c r="AD250" s="138"/>
      <c r="AE250" s="150">
        <f t="shared" si="8"/>
        <v>0</v>
      </c>
      <c r="AF250">
        <f t="shared" si="9"/>
        <v>0</v>
      </c>
    </row>
    <row r="251" spans="1:32" ht="15.75" hidden="1" customHeight="1" x14ac:dyDescent="0.2">
      <c r="A251" s="253"/>
      <c r="B251" s="252" t="s">
        <v>274</v>
      </c>
      <c r="C251" s="242"/>
      <c r="D251" s="249"/>
      <c r="E251" s="261"/>
      <c r="F251" s="261"/>
      <c r="G251" s="261"/>
      <c r="H251" s="68"/>
      <c r="I251" s="115"/>
      <c r="J251" s="115"/>
      <c r="K251" s="265"/>
      <c r="L251" s="147"/>
      <c r="M251" s="267"/>
      <c r="N251" s="263"/>
      <c r="O251" s="124"/>
      <c r="P251" s="263"/>
      <c r="Q251" s="147"/>
      <c r="R251" s="224"/>
      <c r="S251" s="263"/>
      <c r="T251" s="266"/>
      <c r="U251" s="268"/>
      <c r="V251" s="131"/>
      <c r="W251" s="221"/>
      <c r="X251" s="147"/>
      <c r="Y251" s="131"/>
      <c r="Z251" s="221"/>
      <c r="AA251" s="221"/>
      <c r="AB251" s="221"/>
      <c r="AC251" s="270"/>
      <c r="AD251" s="138"/>
      <c r="AE251" s="150">
        <f t="shared" si="8"/>
        <v>0</v>
      </c>
      <c r="AF251">
        <f t="shared" si="9"/>
        <v>0</v>
      </c>
    </row>
    <row r="252" spans="1:32" ht="15.75" customHeight="1" thickBot="1" x14ac:dyDescent="0.25">
      <c r="A252" s="253"/>
      <c r="B252" s="252" t="s">
        <v>275</v>
      </c>
      <c r="C252" s="242">
        <v>1</v>
      </c>
      <c r="D252" s="249"/>
      <c r="E252" s="261"/>
      <c r="F252" s="261" t="s">
        <v>942</v>
      </c>
      <c r="G252" s="68"/>
      <c r="H252" s="261"/>
      <c r="I252" s="115"/>
      <c r="J252" s="262"/>
      <c r="K252" s="261"/>
      <c r="L252" s="147"/>
      <c r="M252" s="262"/>
      <c r="N252" s="261"/>
      <c r="O252" s="147"/>
      <c r="P252" s="334"/>
      <c r="Q252" s="124"/>
      <c r="R252" s="263"/>
      <c r="S252" s="261"/>
      <c r="T252" s="261"/>
      <c r="U252" s="262"/>
      <c r="V252" s="261"/>
      <c r="W252" s="264"/>
      <c r="X252" s="264"/>
      <c r="Y252" s="264"/>
      <c r="Z252" s="176"/>
      <c r="AA252" s="261"/>
      <c r="AB252" s="270"/>
      <c r="AC252" s="147"/>
      <c r="AD252" s="270"/>
      <c r="AE252" s="150">
        <f t="shared" si="8"/>
        <v>1</v>
      </c>
      <c r="AF252">
        <f t="shared" si="9"/>
        <v>1</v>
      </c>
    </row>
    <row r="253" spans="1:32" ht="15.75" hidden="1" customHeight="1" x14ac:dyDescent="0.2">
      <c r="A253" s="246"/>
      <c r="B253" s="252" t="s">
        <v>276</v>
      </c>
      <c r="C253" s="242"/>
      <c r="D253" s="249"/>
      <c r="E253" s="261"/>
      <c r="F253" s="261"/>
      <c r="G253" s="261"/>
      <c r="H253" s="68"/>
      <c r="I253" s="115"/>
      <c r="J253" s="70"/>
      <c r="K253" s="265"/>
      <c r="L253" s="147"/>
      <c r="M253" s="262"/>
      <c r="N253" s="261"/>
      <c r="O253" s="264"/>
      <c r="P253" s="122"/>
      <c r="Q253" s="264"/>
      <c r="R253" s="264"/>
      <c r="S253" s="263"/>
      <c r="T253" s="233"/>
      <c r="U253" s="233"/>
      <c r="V253" s="141"/>
      <c r="W253" s="264"/>
      <c r="X253" s="138"/>
      <c r="Y253" s="131"/>
      <c r="Z253" s="70"/>
      <c r="AA253" s="70"/>
      <c r="AB253" s="221"/>
      <c r="AC253" s="147"/>
      <c r="AD253" s="270"/>
      <c r="AE253" s="150">
        <f t="shared" ref="AE253:AE261" si="10">COUNTA(F253:J253,K253:O253,Q253:AD253)</f>
        <v>0</v>
      </c>
      <c r="AF253">
        <f t="shared" si="9"/>
        <v>0</v>
      </c>
    </row>
    <row r="254" spans="1:32" ht="15.75" hidden="1" customHeight="1" x14ac:dyDescent="0.2">
      <c r="A254" s="253"/>
      <c r="B254" s="252" t="s">
        <v>277</v>
      </c>
      <c r="C254" s="242"/>
      <c r="D254" s="249"/>
      <c r="E254" s="261"/>
      <c r="F254" s="261"/>
      <c r="G254" s="68"/>
      <c r="H254" s="68"/>
      <c r="I254" s="115"/>
      <c r="J254" s="115"/>
      <c r="K254" s="265"/>
      <c r="L254" s="147"/>
      <c r="M254" s="267"/>
      <c r="N254" s="263"/>
      <c r="O254" s="142"/>
      <c r="P254" s="207"/>
      <c r="Q254" s="263"/>
      <c r="R254" s="124"/>
      <c r="S254" s="263"/>
      <c r="T254" s="266"/>
      <c r="U254" s="176"/>
      <c r="V254" s="131"/>
      <c r="W254" s="176"/>
      <c r="X254" s="147"/>
      <c r="Y254" s="131"/>
      <c r="Z254" s="221"/>
      <c r="AA254" s="221"/>
      <c r="AB254" s="221"/>
      <c r="AC254" s="270"/>
      <c r="AD254" s="138"/>
      <c r="AE254" s="150">
        <f t="shared" si="10"/>
        <v>0</v>
      </c>
      <c r="AF254">
        <f t="shared" si="9"/>
        <v>0</v>
      </c>
    </row>
    <row r="255" spans="1:32" ht="15.75" hidden="1" customHeight="1" x14ac:dyDescent="0.2">
      <c r="A255" s="253"/>
      <c r="B255" s="252" t="s">
        <v>278</v>
      </c>
      <c r="C255" s="242"/>
      <c r="D255" s="249"/>
      <c r="E255" s="261"/>
      <c r="F255" s="68"/>
      <c r="G255" s="68"/>
      <c r="H255" s="68"/>
      <c r="I255" s="115"/>
      <c r="J255" s="233"/>
      <c r="K255" s="207"/>
      <c r="L255" s="147"/>
      <c r="M255" s="268"/>
      <c r="N255" s="263"/>
      <c r="O255" s="124"/>
      <c r="P255" s="207"/>
      <c r="Q255" s="147"/>
      <c r="R255" s="147"/>
      <c r="S255" s="263"/>
      <c r="T255" s="266"/>
      <c r="U255" s="268"/>
      <c r="V255" s="221"/>
      <c r="W255" s="221"/>
      <c r="X255" s="147"/>
      <c r="Y255" s="255"/>
      <c r="Z255" s="131"/>
      <c r="AA255" s="131"/>
      <c r="AB255" s="221"/>
      <c r="AC255" s="138"/>
      <c r="AD255" s="138"/>
      <c r="AE255" s="150">
        <f t="shared" si="10"/>
        <v>0</v>
      </c>
      <c r="AF255">
        <f t="shared" si="9"/>
        <v>0</v>
      </c>
    </row>
    <row r="256" spans="1:32" ht="15.75" hidden="1" customHeight="1" x14ac:dyDescent="0.2">
      <c r="A256" s="246"/>
      <c r="B256" s="252" t="s">
        <v>129</v>
      </c>
      <c r="C256" s="242"/>
      <c r="D256" s="249"/>
      <c r="E256" s="261"/>
      <c r="F256" s="68"/>
      <c r="G256" s="68"/>
      <c r="H256" s="68"/>
      <c r="I256" s="115"/>
      <c r="J256" s="233"/>
      <c r="K256" s="207"/>
      <c r="L256" s="116"/>
      <c r="M256" s="268"/>
      <c r="N256" s="142"/>
      <c r="O256" s="147"/>
      <c r="P256" s="207"/>
      <c r="Q256" s="124"/>
      <c r="R256" s="147"/>
      <c r="S256" s="263"/>
      <c r="T256" s="266"/>
      <c r="U256" s="267"/>
      <c r="V256" s="131"/>
      <c r="W256" s="131"/>
      <c r="X256" s="138"/>
      <c r="Y256" s="255"/>
      <c r="Z256" s="221"/>
      <c r="AA256" s="221"/>
      <c r="AB256" s="270"/>
      <c r="AC256" s="147"/>
      <c r="AD256" s="138"/>
      <c r="AE256" s="150">
        <f t="shared" si="10"/>
        <v>0</v>
      </c>
      <c r="AF256">
        <f t="shared" si="9"/>
        <v>0</v>
      </c>
    </row>
    <row r="257" spans="1:45" ht="15.75" hidden="1" customHeight="1" x14ac:dyDescent="0.2">
      <c r="A257" s="253"/>
      <c r="B257" s="252" t="s">
        <v>279</v>
      </c>
      <c r="C257" s="242"/>
      <c r="D257" s="249"/>
      <c r="E257" s="261"/>
      <c r="F257" s="68"/>
      <c r="G257" s="68"/>
      <c r="H257" s="68"/>
      <c r="I257" s="115"/>
      <c r="J257" s="115"/>
      <c r="K257" s="207"/>
      <c r="L257" s="147"/>
      <c r="M257" s="267"/>
      <c r="N257" s="261"/>
      <c r="O257" s="147"/>
      <c r="P257" s="207"/>
      <c r="Q257" s="124"/>
      <c r="R257" s="147"/>
      <c r="S257" s="263"/>
      <c r="T257" s="266"/>
      <c r="U257" s="267"/>
      <c r="V257" s="131"/>
      <c r="W257" s="131"/>
      <c r="X257" s="138"/>
      <c r="Y257" s="255"/>
      <c r="Z257" s="221"/>
      <c r="AA257" s="221"/>
      <c r="AB257" s="221"/>
      <c r="AC257" s="147"/>
      <c r="AD257" s="138"/>
      <c r="AE257" s="150">
        <f t="shared" si="10"/>
        <v>0</v>
      </c>
      <c r="AF257">
        <f t="shared" si="9"/>
        <v>0</v>
      </c>
    </row>
    <row r="258" spans="1:45" ht="15.75" hidden="1" customHeight="1" x14ac:dyDescent="0.2">
      <c r="A258" s="246"/>
      <c r="B258" s="252" t="s">
        <v>280</v>
      </c>
      <c r="C258" s="242"/>
      <c r="D258" s="249"/>
      <c r="E258" s="261"/>
      <c r="F258" s="261"/>
      <c r="G258" s="261"/>
      <c r="H258" s="261"/>
      <c r="I258" s="262"/>
      <c r="J258" s="262"/>
      <c r="K258" s="265"/>
      <c r="L258" s="264"/>
      <c r="M258" s="262"/>
      <c r="N258" s="261"/>
      <c r="O258" s="261"/>
      <c r="P258" s="265"/>
      <c r="Q258" s="264"/>
      <c r="R258" s="264"/>
      <c r="S258" s="261"/>
      <c r="T258" s="262"/>
      <c r="U258" s="261"/>
      <c r="V258" s="261"/>
      <c r="W258" s="264"/>
      <c r="X258" s="264"/>
      <c r="Y258" s="264"/>
      <c r="Z258" s="264"/>
      <c r="AA258" s="264"/>
      <c r="AB258" s="270"/>
      <c r="AC258" s="147"/>
      <c r="AD258" s="138"/>
      <c r="AE258" s="150">
        <f t="shared" si="10"/>
        <v>0</v>
      </c>
      <c r="AF258">
        <f t="shared" si="9"/>
        <v>0</v>
      </c>
    </row>
    <row r="259" spans="1:45" ht="15.75" hidden="1" customHeight="1" x14ac:dyDescent="0.2">
      <c r="A259" s="253"/>
      <c r="B259" s="252" t="s">
        <v>281</v>
      </c>
      <c r="C259" s="242"/>
      <c r="D259" s="249"/>
      <c r="E259" s="261"/>
      <c r="F259" s="68"/>
      <c r="G259" s="68"/>
      <c r="H259" s="68"/>
      <c r="I259" s="115"/>
      <c r="J259" s="262"/>
      <c r="K259" s="207"/>
      <c r="L259" s="147"/>
      <c r="M259" s="268"/>
      <c r="N259" s="263"/>
      <c r="O259" s="147"/>
      <c r="P259" s="122"/>
      <c r="Q259" s="147"/>
      <c r="R259" s="124"/>
      <c r="S259" s="261"/>
      <c r="T259" s="224"/>
      <c r="U259" s="262"/>
      <c r="V259" s="221"/>
      <c r="W259" s="221"/>
      <c r="X259" s="264"/>
      <c r="Y259" s="255"/>
      <c r="Z259" s="221"/>
      <c r="AA259" s="221"/>
      <c r="AB259" s="131"/>
      <c r="AC259" s="147"/>
      <c r="AD259" s="138"/>
      <c r="AE259" s="150">
        <f t="shared" si="10"/>
        <v>0</v>
      </c>
      <c r="AF259">
        <f t="shared" si="9"/>
        <v>0</v>
      </c>
    </row>
    <row r="260" spans="1:45" ht="15.75" hidden="1" customHeight="1" x14ac:dyDescent="0.2">
      <c r="A260" s="253"/>
      <c r="B260" s="252" t="s">
        <v>282</v>
      </c>
      <c r="C260" s="242"/>
      <c r="D260" s="249"/>
      <c r="E260" s="261"/>
      <c r="F260" s="261"/>
      <c r="G260" s="261"/>
      <c r="H260" s="261"/>
      <c r="I260" s="261"/>
      <c r="J260" s="261"/>
      <c r="K260" s="207"/>
      <c r="L260" s="124"/>
      <c r="M260" s="262"/>
      <c r="N260" s="142"/>
      <c r="O260" s="147"/>
      <c r="P260" s="265"/>
      <c r="Q260" s="147"/>
      <c r="R260" s="264"/>
      <c r="S260" s="261"/>
      <c r="T260" s="262"/>
      <c r="U260" s="262"/>
      <c r="V260" s="264"/>
      <c r="W260" s="264"/>
      <c r="X260" s="264"/>
      <c r="Y260" s="255"/>
      <c r="Z260" s="221"/>
      <c r="AA260" s="221"/>
      <c r="AB260" s="221"/>
      <c r="AC260" s="147"/>
      <c r="AD260" s="270"/>
      <c r="AE260" s="150">
        <f t="shared" si="10"/>
        <v>0</v>
      </c>
      <c r="AF260">
        <f t="shared" si="9"/>
        <v>0</v>
      </c>
    </row>
    <row r="261" spans="1:45" ht="15.75" hidden="1" customHeight="1" thickBot="1" x14ac:dyDescent="0.25">
      <c r="A261" s="253"/>
      <c r="B261" s="252" t="s">
        <v>186</v>
      </c>
      <c r="C261" s="242"/>
      <c r="D261" s="249"/>
      <c r="E261" s="261"/>
      <c r="F261" s="261"/>
      <c r="G261" s="68"/>
      <c r="H261" s="261"/>
      <c r="I261" s="261"/>
      <c r="J261" s="68"/>
      <c r="K261" s="207"/>
      <c r="L261" s="147"/>
      <c r="M261" s="267"/>
      <c r="N261" s="261"/>
      <c r="O261" s="147"/>
      <c r="P261" s="207"/>
      <c r="Q261" s="124"/>
      <c r="R261" s="261"/>
      <c r="S261" s="263"/>
      <c r="T261" s="147"/>
      <c r="U261" s="131"/>
      <c r="V261" s="127"/>
      <c r="W261" s="131"/>
      <c r="X261" s="136"/>
      <c r="Y261" s="264"/>
      <c r="Z261" s="264"/>
      <c r="AA261" s="264"/>
      <c r="AB261" s="221"/>
      <c r="AC261" s="138"/>
      <c r="AD261" s="138"/>
      <c r="AE261" s="150">
        <f t="shared" si="10"/>
        <v>0</v>
      </c>
      <c r="AF261">
        <f t="shared" si="9"/>
        <v>0</v>
      </c>
    </row>
    <row r="262" spans="1:45" ht="21" customHeight="1" thickBot="1" x14ac:dyDescent="0.25">
      <c r="B262" s="229"/>
      <c r="C262" s="294">
        <f>COUNTA(C9:C261)</f>
        <v>100</v>
      </c>
      <c r="D262" s="231"/>
      <c r="E262" s="294">
        <f t="shared" ref="E262:AD262" si="11">COUNTA(E9:E261)</f>
        <v>47</v>
      </c>
      <c r="F262" s="294">
        <f t="shared" si="11"/>
        <v>78</v>
      </c>
      <c r="G262" s="294">
        <f t="shared" si="11"/>
        <v>64</v>
      </c>
      <c r="H262" s="294">
        <f t="shared" si="11"/>
        <v>61</v>
      </c>
      <c r="I262" s="294">
        <f t="shared" si="11"/>
        <v>55</v>
      </c>
      <c r="J262" s="294">
        <f t="shared" si="11"/>
        <v>25</v>
      </c>
      <c r="K262" s="294">
        <f t="shared" si="11"/>
        <v>54</v>
      </c>
      <c r="L262" s="294">
        <f t="shared" si="11"/>
        <v>0</v>
      </c>
      <c r="M262" s="294">
        <f t="shared" si="11"/>
        <v>0</v>
      </c>
      <c r="N262" s="294">
        <f t="shared" si="11"/>
        <v>0</v>
      </c>
      <c r="O262" s="294">
        <f t="shared" si="11"/>
        <v>0</v>
      </c>
      <c r="P262" s="294">
        <f t="shared" si="11"/>
        <v>0</v>
      </c>
      <c r="Q262" s="294">
        <f t="shared" si="11"/>
        <v>0</v>
      </c>
      <c r="R262" s="294">
        <f t="shared" si="11"/>
        <v>0</v>
      </c>
      <c r="S262" s="294">
        <f t="shared" si="11"/>
        <v>0</v>
      </c>
      <c r="T262" s="294">
        <f t="shared" si="11"/>
        <v>0</v>
      </c>
      <c r="U262" s="294">
        <f t="shared" si="11"/>
        <v>0</v>
      </c>
      <c r="V262" s="294">
        <f t="shared" si="11"/>
        <v>0</v>
      </c>
      <c r="W262" s="294">
        <f t="shared" si="11"/>
        <v>0</v>
      </c>
      <c r="X262" s="294">
        <f t="shared" si="11"/>
        <v>0</v>
      </c>
      <c r="Y262" s="294">
        <f t="shared" si="11"/>
        <v>0</v>
      </c>
      <c r="Z262" s="294">
        <f t="shared" si="11"/>
        <v>0</v>
      </c>
      <c r="AA262" s="294">
        <f t="shared" si="11"/>
        <v>0</v>
      </c>
      <c r="AB262" s="294">
        <f t="shared" si="11"/>
        <v>0</v>
      </c>
      <c r="AC262" s="294">
        <f t="shared" si="11"/>
        <v>0</v>
      </c>
      <c r="AD262" s="294">
        <f t="shared" si="11"/>
        <v>0</v>
      </c>
      <c r="AE262" s="294"/>
      <c r="AR262">
        <f>SUM(F262:AB262)</f>
        <v>337</v>
      </c>
      <c r="AS262">
        <f>AR262-I262</f>
        <v>282</v>
      </c>
    </row>
    <row r="264" spans="1:45" x14ac:dyDescent="0.2">
      <c r="D264" s="301" t="s">
        <v>8</v>
      </c>
      <c r="F264" s="301">
        <f>F4*15</f>
        <v>300</v>
      </c>
      <c r="G264">
        <f>G4*16</f>
        <v>304</v>
      </c>
      <c r="H264">
        <f>H4*17.3</f>
        <v>294.10000000000002</v>
      </c>
      <c r="I264">
        <f>I4*16.5</f>
        <v>346.5</v>
      </c>
      <c r="J264">
        <f>J4*15.1</f>
        <v>0</v>
      </c>
      <c r="K264">
        <f>K4*17.3</f>
        <v>311.40000000000003</v>
      </c>
      <c r="L264">
        <f>L4*15</f>
        <v>0</v>
      </c>
      <c r="M264">
        <f>M4*16.4</f>
        <v>0</v>
      </c>
      <c r="N264">
        <f>N4*15.45</f>
        <v>0</v>
      </c>
      <c r="O264">
        <f>O4*18.8</f>
        <v>0</v>
      </c>
      <c r="P264">
        <f>P4*16.7</f>
        <v>0</v>
      </c>
      <c r="Q264">
        <f>Q4*15.7</f>
        <v>0</v>
      </c>
      <c r="R264">
        <f>R4*16.5</f>
        <v>0</v>
      </c>
      <c r="S264">
        <f>S4*19.1</f>
        <v>0</v>
      </c>
      <c r="T264">
        <f>T4*16.7</f>
        <v>0</v>
      </c>
      <c r="U264">
        <f>U4*15.9</f>
        <v>0</v>
      </c>
      <c r="V264">
        <f>V4*15.6</f>
        <v>0</v>
      </c>
      <c r="W264">
        <f>W4*15.5</f>
        <v>0</v>
      </c>
      <c r="X264">
        <f>X4*18.6</f>
        <v>0</v>
      </c>
      <c r="Y264">
        <f>Y4*22</f>
        <v>0</v>
      </c>
      <c r="Z264">
        <f>Z4*16.75</f>
        <v>0</v>
      </c>
      <c r="AA264">
        <f>AA4*16</f>
        <v>0</v>
      </c>
      <c r="AB264">
        <f>AB4*14.5</f>
        <v>0</v>
      </c>
      <c r="AC264">
        <f>AC6*25</f>
        <v>0</v>
      </c>
      <c r="AD264">
        <f>AD6*31</f>
        <v>0</v>
      </c>
      <c r="AE264" s="218">
        <f>SUM(F264:AB264)</f>
        <v>1556</v>
      </c>
    </row>
    <row r="265" spans="1:45" x14ac:dyDescent="0.2">
      <c r="D265" s="301" t="s">
        <v>9</v>
      </c>
      <c r="F265" s="145">
        <f>F5*13</f>
        <v>364</v>
      </c>
      <c r="G265" s="145">
        <f>G5*14.5</f>
        <v>333.5</v>
      </c>
      <c r="H265" s="145">
        <f>H5*14</f>
        <v>280</v>
      </c>
      <c r="I265" s="145">
        <f>I5*13.3</f>
        <v>252.70000000000002</v>
      </c>
      <c r="J265" s="145">
        <f>J5*15.6</f>
        <v>0</v>
      </c>
      <c r="K265">
        <f>K5*14.1</f>
        <v>225.6</v>
      </c>
      <c r="L265" s="145">
        <f>L5*13</f>
        <v>0</v>
      </c>
      <c r="M265">
        <f>M5*12.7</f>
        <v>0</v>
      </c>
      <c r="N265">
        <f>N5*12.13</f>
        <v>0</v>
      </c>
      <c r="O265">
        <f>O5*10.5</f>
        <v>0</v>
      </c>
      <c r="P265">
        <f>P5*13</f>
        <v>0</v>
      </c>
      <c r="Q265">
        <f>Q5*13.5</f>
        <v>0</v>
      </c>
      <c r="R265">
        <f>R5*12.3</f>
        <v>0</v>
      </c>
      <c r="S265">
        <f>S5*12</f>
        <v>0</v>
      </c>
      <c r="T265">
        <f>T5*12.1</f>
        <v>0</v>
      </c>
      <c r="U265">
        <f>U5*13</f>
        <v>0</v>
      </c>
      <c r="V265" s="145">
        <f>V5*13.4</f>
        <v>0</v>
      </c>
      <c r="W265">
        <f>W5*14.3</f>
        <v>0</v>
      </c>
      <c r="X265">
        <f>X5*12.6</f>
        <v>0</v>
      </c>
      <c r="Y265">
        <f>Y5*14</f>
        <v>0</v>
      </c>
      <c r="Z265">
        <f>Z5*12</f>
        <v>0</v>
      </c>
      <c r="AA265">
        <f>AA5*13.7</f>
        <v>0</v>
      </c>
      <c r="AB265">
        <f>AB5*12.6</f>
        <v>0</v>
      </c>
      <c r="AC265">
        <f>AC8*29</f>
        <v>0</v>
      </c>
      <c r="AD265">
        <f>AD8*30</f>
        <v>0</v>
      </c>
      <c r="AE265" s="218">
        <f>SUM(F265:AB265)</f>
        <v>1455.8</v>
      </c>
    </row>
    <row r="266" spans="1:45" x14ac:dyDescent="0.2">
      <c r="D266" s="301" t="s">
        <v>10</v>
      </c>
      <c r="F266" s="145">
        <f>F6*8.21</f>
        <v>172.41000000000003</v>
      </c>
      <c r="G266" s="145">
        <f>G6*8.7</f>
        <v>165.29999999999998</v>
      </c>
      <c r="H266" s="145">
        <f>H6*8.8</f>
        <v>211.20000000000002</v>
      </c>
      <c r="I266" s="145">
        <f>I6*7.9</f>
        <v>118.5</v>
      </c>
      <c r="J266" s="145">
        <f>J6*8</f>
        <v>0</v>
      </c>
      <c r="K266" s="145">
        <f>K6*8.3</f>
        <v>157.70000000000002</v>
      </c>
      <c r="L266" s="145">
        <f>L6*9.3</f>
        <v>0</v>
      </c>
      <c r="M266" s="145">
        <f>M6*7.6</f>
        <v>0</v>
      </c>
      <c r="N266" s="145">
        <f>N6*9.3</f>
        <v>0</v>
      </c>
      <c r="O266">
        <f>O6*8</f>
        <v>0</v>
      </c>
      <c r="P266" s="145">
        <f>P6*9</f>
        <v>0</v>
      </c>
      <c r="Q266">
        <f>Q6*8.5</f>
        <v>0</v>
      </c>
      <c r="R266">
        <f>R6*8</f>
        <v>0</v>
      </c>
      <c r="S266">
        <f>S6*8.8</f>
        <v>0</v>
      </c>
      <c r="T266">
        <f>T6*8.2</f>
        <v>0</v>
      </c>
      <c r="U266" s="145">
        <f>U6*7.1</f>
        <v>0</v>
      </c>
      <c r="V266" s="145">
        <f>V6*7.85</f>
        <v>0</v>
      </c>
      <c r="W266" s="145">
        <f>W6*8.97</f>
        <v>0</v>
      </c>
      <c r="X266">
        <f>X6*8.5</f>
        <v>0</v>
      </c>
      <c r="Y266">
        <f>Y6*9.5</f>
        <v>0</v>
      </c>
      <c r="Z266">
        <f>Z6*7.5</f>
        <v>0</v>
      </c>
      <c r="AA266">
        <f>AA6*8.7</f>
        <v>0</v>
      </c>
      <c r="AB266">
        <f>AB6*8.6</f>
        <v>0</v>
      </c>
      <c r="AE266" s="218">
        <f>SUM(F266:AB266)</f>
        <v>825.11000000000013</v>
      </c>
    </row>
    <row r="267" spans="1:45" x14ac:dyDescent="0.2">
      <c r="D267" s="1"/>
      <c r="F267">
        <f>SUM(F264:F266)</f>
        <v>836.41000000000008</v>
      </c>
      <c r="G267">
        <f>SUM(G264:G266)</f>
        <v>802.8</v>
      </c>
      <c r="H267">
        <f>SUM(H264:H266)</f>
        <v>785.30000000000007</v>
      </c>
      <c r="I267">
        <f>SUM(I264:I266)</f>
        <v>717.7</v>
      </c>
      <c r="J267">
        <f t="shared" ref="J267:AA267" si="12">SUM(J264:J266)</f>
        <v>0</v>
      </c>
      <c r="K267">
        <f t="shared" si="12"/>
        <v>694.7</v>
      </c>
      <c r="L267">
        <f t="shared" si="12"/>
        <v>0</v>
      </c>
      <c r="M267">
        <f t="shared" si="12"/>
        <v>0</v>
      </c>
      <c r="N267">
        <f t="shared" si="12"/>
        <v>0</v>
      </c>
      <c r="O267">
        <f t="shared" si="12"/>
        <v>0</v>
      </c>
      <c r="P267">
        <f t="shared" si="12"/>
        <v>0</v>
      </c>
      <c r="Q267">
        <f t="shared" si="12"/>
        <v>0</v>
      </c>
      <c r="R267">
        <f t="shared" si="12"/>
        <v>0</v>
      </c>
      <c r="S267">
        <f t="shared" si="12"/>
        <v>0</v>
      </c>
      <c r="T267">
        <f t="shared" si="12"/>
        <v>0</v>
      </c>
      <c r="U267">
        <f t="shared" si="12"/>
        <v>0</v>
      </c>
      <c r="V267">
        <f t="shared" si="12"/>
        <v>0</v>
      </c>
      <c r="W267">
        <f t="shared" si="12"/>
        <v>0</v>
      </c>
      <c r="X267">
        <f t="shared" si="12"/>
        <v>0</v>
      </c>
      <c r="Y267">
        <f t="shared" si="12"/>
        <v>0</v>
      </c>
      <c r="Z267">
        <f t="shared" si="12"/>
        <v>0</v>
      </c>
      <c r="AA267">
        <f t="shared" si="12"/>
        <v>0</v>
      </c>
      <c r="AB267">
        <f>SUM(AB264:AD266)</f>
        <v>0</v>
      </c>
      <c r="AC267">
        <f t="shared" ref="AC267:AD267" si="13">SUM(AC264:AC265)</f>
        <v>0</v>
      </c>
      <c r="AD267">
        <f t="shared" si="13"/>
        <v>0</v>
      </c>
      <c r="AE267" s="218">
        <f>SUM(F267:AD267)</f>
        <v>3836.91</v>
      </c>
    </row>
  </sheetData>
  <sortState xmlns:xlrd2="http://schemas.microsoft.com/office/spreadsheetml/2017/richdata2" ref="A9:AB252">
    <sortCondition descending="1" ref="C9:C252"/>
    <sortCondition ref="D9:D252" customList="++/++/+/++/++/++/++/++,++/++/+/+/+/+/+/+/+/+,++/++/++,++/++/+,++/+/+/+,++/++/+,++/++,+/+/+/+/+,++/+/+/+,++/+/+,+/+/++/++,+/+/+/+,++/+,+/+/+,++,+/+,+"/>
    <sortCondition ref="B9:B252"/>
  </sortState>
  <mergeCells count="1">
    <mergeCell ref="B1:D1"/>
  </mergeCells>
  <pageMargins left="0.47244094488188981" right="0.47244094488188981" top="0.11811023622047245" bottom="0.15748031496062992" header="0.51181102362204722" footer="0.51181102362204722"/>
  <pageSetup paperSize="8" scale="61"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51"/>
  <sheetViews>
    <sheetView workbookViewId="0">
      <pane xSplit="4" ySplit="7" topLeftCell="E126" activePane="bottomRight" state="frozen"/>
      <selection pane="topRight" activeCell="K1" sqref="K1"/>
      <selection pane="bottomLeft" activeCell="A7" sqref="A7"/>
      <selection pane="bottomRight" activeCell="B11" sqref="B11"/>
    </sheetView>
  </sheetViews>
  <sheetFormatPr baseColWidth="10" defaultColWidth="11.42578125" defaultRowHeight="12.75" x14ac:dyDescent="0.2"/>
  <cols>
    <col min="1" max="1" width="6.85546875" customWidth="1"/>
    <col min="2" max="2" width="26.140625" customWidth="1"/>
    <col min="3" max="3" width="8.85546875" customWidth="1"/>
    <col min="4" max="4" width="13.42578125" customWidth="1"/>
    <col min="5" max="5" width="4.7109375" customWidth="1"/>
    <col min="6" max="6" width="6" customWidth="1"/>
    <col min="7" max="8" width="5.28515625" customWidth="1"/>
    <col min="9"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5.4257812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428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482</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c r="J4" s="184">
        <v>4</v>
      </c>
      <c r="K4" s="184">
        <v>5</v>
      </c>
      <c r="L4" s="184">
        <v>6</v>
      </c>
      <c r="M4" s="184">
        <v>7</v>
      </c>
      <c r="N4" s="184">
        <v>8</v>
      </c>
      <c r="O4" s="184"/>
      <c r="P4" s="184">
        <v>9</v>
      </c>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42820</v>
      </c>
      <c r="E5" s="193" t="s">
        <v>313</v>
      </c>
      <c r="F5" s="194">
        <v>80</v>
      </c>
      <c r="G5" s="194">
        <v>67</v>
      </c>
      <c r="H5" s="182">
        <v>69</v>
      </c>
      <c r="I5" s="244">
        <v>39</v>
      </c>
      <c r="J5" s="194">
        <v>54</v>
      </c>
      <c r="K5" s="182">
        <v>64</v>
      </c>
      <c r="L5" s="194">
        <v>63</v>
      </c>
      <c r="M5" s="194">
        <v>55</v>
      </c>
      <c r="N5" s="194">
        <v>47</v>
      </c>
      <c r="O5" s="194"/>
      <c r="P5" s="194">
        <v>36</v>
      </c>
      <c r="Q5" s="194">
        <v>35</v>
      </c>
      <c r="R5" s="179">
        <v>43</v>
      </c>
      <c r="S5" s="179">
        <v>44</v>
      </c>
      <c r="T5" s="179">
        <v>47</v>
      </c>
      <c r="U5" s="179">
        <v>49</v>
      </c>
      <c r="V5" s="179">
        <v>47</v>
      </c>
      <c r="W5" s="179">
        <v>38</v>
      </c>
      <c r="X5" s="179">
        <v>58</v>
      </c>
      <c r="Y5" s="179">
        <v>60</v>
      </c>
      <c r="Z5" s="179">
        <v>72</v>
      </c>
      <c r="AA5" s="179">
        <v>48</v>
      </c>
      <c r="AB5" s="179">
        <v>51</v>
      </c>
      <c r="AC5" s="195"/>
      <c r="AD5" s="130">
        <f>SUM(F5:H5,J5:N5,P5:AC5)</f>
        <v>1127</v>
      </c>
      <c r="AE5" s="1">
        <v>21</v>
      </c>
      <c r="AF5" s="38"/>
      <c r="AG5" s="39"/>
      <c r="AH5" s="23"/>
      <c r="AI5" s="1"/>
      <c r="AJ5" s="38"/>
      <c r="AK5" s="39"/>
      <c r="AL5" s="39"/>
      <c r="AM5" s="1"/>
      <c r="AN5" s="38"/>
      <c r="AO5" s="40"/>
      <c r="AP5" s="45"/>
      <c r="AQ5" s="46">
        <f>AD5/AE5</f>
        <v>53.666666666666664</v>
      </c>
      <c r="AR5" s="33"/>
    </row>
    <row r="6" spans="1:56" ht="16.5" thickBot="1" x14ac:dyDescent="0.3">
      <c r="B6" s="3"/>
      <c r="C6" s="185"/>
      <c r="D6" s="186"/>
      <c r="E6" s="187" t="s">
        <v>314</v>
      </c>
      <c r="F6" s="339">
        <v>14.1</v>
      </c>
      <c r="G6" s="259">
        <v>16.2</v>
      </c>
      <c r="H6" s="239">
        <v>16.5</v>
      </c>
      <c r="I6" s="239"/>
      <c r="J6" s="341">
        <v>16</v>
      </c>
      <c r="K6" s="239">
        <v>16.399999999999999</v>
      </c>
      <c r="L6" s="239">
        <v>15.3</v>
      </c>
      <c r="M6" s="239">
        <v>16.899999999999999</v>
      </c>
      <c r="N6" s="239">
        <v>15.5</v>
      </c>
      <c r="O6" s="239"/>
      <c r="P6" s="239">
        <v>14.3</v>
      </c>
      <c r="Q6" s="239">
        <v>12</v>
      </c>
      <c r="R6" s="208">
        <v>14.2</v>
      </c>
      <c r="S6" s="241">
        <v>14</v>
      </c>
      <c r="T6" s="208">
        <v>10</v>
      </c>
      <c r="U6" s="208">
        <v>14.6</v>
      </c>
      <c r="V6" s="208">
        <v>16</v>
      </c>
      <c r="W6" s="208">
        <v>14.8</v>
      </c>
      <c r="X6" s="239">
        <v>15.7</v>
      </c>
      <c r="Y6" s="208">
        <v>15.9</v>
      </c>
      <c r="Z6" s="239">
        <v>14.6</v>
      </c>
      <c r="AA6" s="208">
        <v>15.3</v>
      </c>
      <c r="AB6" s="208">
        <v>14</v>
      </c>
      <c r="AC6" s="208"/>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40">
        <v>14.5</v>
      </c>
      <c r="G7" s="210">
        <v>11.5</v>
      </c>
      <c r="H7" s="210">
        <v>12</v>
      </c>
      <c r="I7" s="243" t="s">
        <v>377</v>
      </c>
      <c r="J7" s="210">
        <v>11.6</v>
      </c>
      <c r="K7" s="210">
        <v>11</v>
      </c>
      <c r="L7" s="210">
        <v>11.6</v>
      </c>
      <c r="M7" s="213">
        <v>12</v>
      </c>
      <c r="N7" s="210">
        <v>11</v>
      </c>
      <c r="O7" s="180" t="s">
        <v>369</v>
      </c>
      <c r="P7" s="210">
        <v>11</v>
      </c>
      <c r="Q7" s="210">
        <v>13</v>
      </c>
      <c r="R7" s="211">
        <v>12</v>
      </c>
      <c r="S7" s="210">
        <v>12.5</v>
      </c>
      <c r="T7" s="210"/>
      <c r="U7" s="211">
        <v>12</v>
      </c>
      <c r="V7" s="211">
        <v>11.5</v>
      </c>
      <c r="W7" s="210">
        <v>11</v>
      </c>
      <c r="X7" s="213">
        <v>13</v>
      </c>
      <c r="Y7" s="210">
        <v>12</v>
      </c>
      <c r="Z7" s="213">
        <v>14.4</v>
      </c>
      <c r="AA7" s="213">
        <v>11.5</v>
      </c>
      <c r="AB7" s="211">
        <v>13.5</v>
      </c>
      <c r="AC7" s="211"/>
      <c r="AD7">
        <f t="shared" ref="AD7:AD38" si="0">COUNTA(E7:O7,Q7:AC7)</f>
        <v>22</v>
      </c>
      <c r="AE7">
        <f>SUM(G7:AD7)</f>
        <v>250.1</v>
      </c>
      <c r="AF7">
        <v>13.7</v>
      </c>
      <c r="AG7">
        <v>76</v>
      </c>
      <c r="AH7" t="s">
        <v>17</v>
      </c>
      <c r="AJ7">
        <v>17</v>
      </c>
      <c r="AK7">
        <v>87</v>
      </c>
      <c r="AN7" s="24">
        <v>13</v>
      </c>
      <c r="AO7" s="25">
        <v>71.11</v>
      </c>
      <c r="AP7" s="25"/>
      <c r="AQ7" s="33"/>
      <c r="AR7" s="33"/>
    </row>
    <row r="8" spans="1:56" ht="24.6" customHeight="1" x14ac:dyDescent="0.2">
      <c r="A8" s="247">
        <v>1</v>
      </c>
      <c r="B8" s="248" t="s">
        <v>38</v>
      </c>
      <c r="C8" s="257">
        <v>37</v>
      </c>
      <c r="D8" s="249" t="s">
        <v>483</v>
      </c>
      <c r="E8" s="68" t="s">
        <v>484</v>
      </c>
      <c r="F8" s="68" t="s">
        <v>317</v>
      </c>
      <c r="G8" s="68"/>
      <c r="H8" s="68" t="s">
        <v>337</v>
      </c>
      <c r="I8" s="68" t="s">
        <v>319</v>
      </c>
      <c r="J8" s="124" t="s">
        <v>485</v>
      </c>
      <c r="K8" s="122" t="s">
        <v>338</v>
      </c>
      <c r="L8" s="124" t="s">
        <v>321</v>
      </c>
      <c r="M8" s="131" t="s">
        <v>322</v>
      </c>
      <c r="N8" s="124" t="s">
        <v>323</v>
      </c>
      <c r="O8" s="124" t="s">
        <v>380</v>
      </c>
      <c r="P8" s="124" t="s">
        <v>486</v>
      </c>
      <c r="Q8" s="124" t="s">
        <v>325</v>
      </c>
      <c r="R8" s="124" t="s">
        <v>326</v>
      </c>
      <c r="S8" s="147" t="s">
        <v>327</v>
      </c>
      <c r="T8" s="147" t="s">
        <v>328</v>
      </c>
      <c r="U8" s="221" t="s">
        <v>329</v>
      </c>
      <c r="V8" s="221" t="s">
        <v>330</v>
      </c>
      <c r="W8" s="131"/>
      <c r="X8" s="207" t="s">
        <v>332</v>
      </c>
      <c r="Y8" s="255" t="s">
        <v>333</v>
      </c>
      <c r="Z8" s="221" t="s">
        <v>334</v>
      </c>
      <c r="AA8" s="221" t="s">
        <v>335</v>
      </c>
      <c r="AB8" s="147" t="s">
        <v>336</v>
      </c>
      <c r="AC8" s="138"/>
      <c r="AD8" s="150">
        <f t="shared" si="0"/>
        <v>21</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247">
        <v>2</v>
      </c>
      <c r="B9" s="250" t="s">
        <v>158</v>
      </c>
      <c r="C9" s="257">
        <v>27</v>
      </c>
      <c r="D9" s="251" t="s">
        <v>487</v>
      </c>
      <c r="E9" s="68" t="s">
        <v>484</v>
      </c>
      <c r="F9" s="68" t="s">
        <v>317</v>
      </c>
      <c r="G9" s="68" t="s">
        <v>318</v>
      </c>
      <c r="H9" s="68" t="s">
        <v>337</v>
      </c>
      <c r="I9" s="68" t="s">
        <v>319</v>
      </c>
      <c r="J9" s="124" t="s">
        <v>485</v>
      </c>
      <c r="K9" s="122" t="s">
        <v>338</v>
      </c>
      <c r="L9" s="124" t="s">
        <v>321</v>
      </c>
      <c r="M9" s="131" t="s">
        <v>322</v>
      </c>
      <c r="N9" s="124" t="s">
        <v>323</v>
      </c>
      <c r="O9" s="124" t="s">
        <v>380</v>
      </c>
      <c r="P9" s="124" t="s">
        <v>486</v>
      </c>
      <c r="Q9" s="124"/>
      <c r="R9" s="124"/>
      <c r="S9" s="147" t="s">
        <v>327</v>
      </c>
      <c r="T9" s="147" t="s">
        <v>328</v>
      </c>
      <c r="U9" s="221" t="s">
        <v>329</v>
      </c>
      <c r="V9" s="221" t="s">
        <v>330</v>
      </c>
      <c r="W9" s="221" t="s">
        <v>331</v>
      </c>
      <c r="X9" s="207" t="s">
        <v>332</v>
      </c>
      <c r="Y9" s="255" t="s">
        <v>333</v>
      </c>
      <c r="Z9" s="131"/>
      <c r="AA9" s="221" t="s">
        <v>335</v>
      </c>
      <c r="AB9" s="138"/>
      <c r="AC9" s="138"/>
      <c r="AD9" s="150">
        <f t="shared" si="0"/>
        <v>19</v>
      </c>
      <c r="AE9" s="31"/>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247">
        <v>3</v>
      </c>
      <c r="B10" s="250" t="s">
        <v>478</v>
      </c>
      <c r="C10" s="257">
        <v>27</v>
      </c>
      <c r="D10" s="249"/>
      <c r="E10" s="68" t="s">
        <v>484</v>
      </c>
      <c r="F10" s="68" t="s">
        <v>317</v>
      </c>
      <c r="G10" s="68" t="s">
        <v>318</v>
      </c>
      <c r="H10" s="68" t="s">
        <v>337</v>
      </c>
      <c r="I10" s="68" t="s">
        <v>319</v>
      </c>
      <c r="J10" s="124" t="s">
        <v>485</v>
      </c>
      <c r="K10" s="122" t="s">
        <v>338</v>
      </c>
      <c r="L10" s="124" t="s">
        <v>321</v>
      </c>
      <c r="M10" s="131" t="s">
        <v>322</v>
      </c>
      <c r="N10" s="124" t="s">
        <v>323</v>
      </c>
      <c r="O10" s="124" t="s">
        <v>380</v>
      </c>
      <c r="P10" s="124" t="s">
        <v>486</v>
      </c>
      <c r="Q10" s="124" t="s">
        <v>325</v>
      </c>
      <c r="R10" s="124" t="s">
        <v>326</v>
      </c>
      <c r="S10" s="147" t="s">
        <v>327</v>
      </c>
      <c r="T10" s="147" t="s">
        <v>328</v>
      </c>
      <c r="U10" s="221" t="s">
        <v>329</v>
      </c>
      <c r="V10" s="221" t="s">
        <v>330</v>
      </c>
      <c r="W10" s="221" t="s">
        <v>331</v>
      </c>
      <c r="X10" s="207" t="s">
        <v>332</v>
      </c>
      <c r="Y10" s="255" t="s">
        <v>333</v>
      </c>
      <c r="Z10" s="221" t="s">
        <v>334</v>
      </c>
      <c r="AA10" s="221" t="s">
        <v>335</v>
      </c>
      <c r="AB10" s="147" t="s">
        <v>336</v>
      </c>
      <c r="AC10" s="138"/>
      <c r="AD10" s="150">
        <f t="shared" si="0"/>
        <v>23</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53">
        <v>4</v>
      </c>
      <c r="B11" s="252" t="s">
        <v>37</v>
      </c>
      <c r="C11" s="242">
        <v>25</v>
      </c>
      <c r="D11" s="249"/>
      <c r="E11" s="68" t="s">
        <v>484</v>
      </c>
      <c r="F11" s="68" t="s">
        <v>317</v>
      </c>
      <c r="G11" s="68" t="s">
        <v>318</v>
      </c>
      <c r="H11" s="68" t="s">
        <v>337</v>
      </c>
      <c r="I11" s="68" t="s">
        <v>319</v>
      </c>
      <c r="J11" s="124" t="s">
        <v>485</v>
      </c>
      <c r="K11" s="122" t="s">
        <v>338</v>
      </c>
      <c r="L11" s="124" t="s">
        <v>321</v>
      </c>
      <c r="M11" s="131" t="s">
        <v>322</v>
      </c>
      <c r="N11" s="124" t="s">
        <v>323</v>
      </c>
      <c r="O11" s="124" t="s">
        <v>380</v>
      </c>
      <c r="P11" s="124" t="s">
        <v>486</v>
      </c>
      <c r="Q11" s="124" t="s">
        <v>325</v>
      </c>
      <c r="R11" s="124" t="s">
        <v>326</v>
      </c>
      <c r="S11" s="147" t="s">
        <v>327</v>
      </c>
      <c r="T11" s="147" t="s">
        <v>328</v>
      </c>
      <c r="U11" s="221" t="s">
        <v>329</v>
      </c>
      <c r="V11" s="221" t="s">
        <v>330</v>
      </c>
      <c r="W11" s="221" t="s">
        <v>331</v>
      </c>
      <c r="X11" s="207" t="s">
        <v>332</v>
      </c>
      <c r="Y11" s="255" t="s">
        <v>333</v>
      </c>
      <c r="Z11" s="221" t="s">
        <v>334</v>
      </c>
      <c r="AA11" s="221" t="s">
        <v>335</v>
      </c>
      <c r="AB11" s="147" t="s">
        <v>336</v>
      </c>
      <c r="AC11" s="138"/>
      <c r="AD11" s="150">
        <f t="shared" si="0"/>
        <v>23</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53">
        <v>5</v>
      </c>
      <c r="B12" s="252" t="s">
        <v>238</v>
      </c>
      <c r="C12" s="242">
        <v>24</v>
      </c>
      <c r="D12" s="249" t="s">
        <v>36</v>
      </c>
      <c r="E12" s="68" t="s">
        <v>484</v>
      </c>
      <c r="F12" s="68" t="s">
        <v>317</v>
      </c>
      <c r="G12" s="68" t="s">
        <v>318</v>
      </c>
      <c r="H12" s="68" t="s">
        <v>337</v>
      </c>
      <c r="I12" s="68" t="s">
        <v>319</v>
      </c>
      <c r="J12" s="124" t="s">
        <v>485</v>
      </c>
      <c r="K12" s="122" t="s">
        <v>338</v>
      </c>
      <c r="L12" s="124" t="s">
        <v>321</v>
      </c>
      <c r="M12" s="131" t="s">
        <v>322</v>
      </c>
      <c r="N12" s="124" t="s">
        <v>323</v>
      </c>
      <c r="O12" s="124" t="s">
        <v>380</v>
      </c>
      <c r="P12" s="124" t="s">
        <v>486</v>
      </c>
      <c r="Q12" s="124" t="s">
        <v>325</v>
      </c>
      <c r="R12" s="124" t="s">
        <v>326</v>
      </c>
      <c r="S12" s="147" t="s">
        <v>327</v>
      </c>
      <c r="T12" s="147" t="s">
        <v>328</v>
      </c>
      <c r="U12" s="221" t="s">
        <v>329</v>
      </c>
      <c r="V12" s="221" t="s">
        <v>330</v>
      </c>
      <c r="W12" s="221" t="s">
        <v>331</v>
      </c>
      <c r="X12" s="207" t="s">
        <v>332</v>
      </c>
      <c r="Y12" s="255" t="s">
        <v>333</v>
      </c>
      <c r="Z12" s="221" t="s">
        <v>334</v>
      </c>
      <c r="AA12" s="221" t="s">
        <v>335</v>
      </c>
      <c r="AB12" s="147" t="s">
        <v>336</v>
      </c>
      <c r="AC12" s="138"/>
      <c r="AD12" s="150">
        <f t="shared" si="0"/>
        <v>23</v>
      </c>
      <c r="AI12" s="31"/>
      <c r="AJ12" s="6"/>
      <c r="AK12" s="6"/>
      <c r="AL12" s="6"/>
      <c r="AM12" s="31"/>
      <c r="AN12" s="31"/>
      <c r="AO12" s="31"/>
      <c r="AP12" s="31"/>
      <c r="AQ12" s="6"/>
    </row>
    <row r="13" spans="1:56" ht="15.75" customHeight="1" x14ac:dyDescent="0.2">
      <c r="A13" s="247"/>
      <c r="B13" s="252" t="s">
        <v>424</v>
      </c>
      <c r="C13" s="242">
        <v>24</v>
      </c>
      <c r="D13" s="249" t="s">
        <v>36</v>
      </c>
      <c r="E13" s="68" t="s">
        <v>484</v>
      </c>
      <c r="F13" s="68" t="s">
        <v>317</v>
      </c>
      <c r="G13" s="68" t="s">
        <v>318</v>
      </c>
      <c r="H13" s="68" t="s">
        <v>337</v>
      </c>
      <c r="I13" s="68" t="s">
        <v>319</v>
      </c>
      <c r="J13" s="124" t="s">
        <v>485</v>
      </c>
      <c r="K13" s="122" t="s">
        <v>338</v>
      </c>
      <c r="L13" s="124" t="s">
        <v>321</v>
      </c>
      <c r="M13" s="131" t="s">
        <v>322</v>
      </c>
      <c r="N13" s="124" t="s">
        <v>323</v>
      </c>
      <c r="O13" s="124" t="s">
        <v>380</v>
      </c>
      <c r="P13" s="124" t="s">
        <v>486</v>
      </c>
      <c r="Q13" s="124" t="s">
        <v>325</v>
      </c>
      <c r="R13" s="124" t="s">
        <v>326</v>
      </c>
      <c r="S13" s="147" t="s">
        <v>327</v>
      </c>
      <c r="T13" s="147" t="s">
        <v>328</v>
      </c>
      <c r="U13" s="221" t="s">
        <v>329</v>
      </c>
      <c r="V13" s="221" t="s">
        <v>330</v>
      </c>
      <c r="W13" s="221" t="s">
        <v>331</v>
      </c>
      <c r="X13" s="207" t="s">
        <v>332</v>
      </c>
      <c r="Y13" s="255" t="s">
        <v>333</v>
      </c>
      <c r="Z13" s="221" t="s">
        <v>334</v>
      </c>
      <c r="AA13" s="131"/>
      <c r="AB13" s="147" t="s">
        <v>336</v>
      </c>
      <c r="AC13" s="138"/>
      <c r="AD13" s="150">
        <f t="shared" si="0"/>
        <v>22</v>
      </c>
      <c r="AI13" s="31"/>
    </row>
    <row r="14" spans="1:56" ht="15.75" customHeight="1" x14ac:dyDescent="0.2">
      <c r="A14" s="246">
        <v>7</v>
      </c>
      <c r="B14" s="252" t="s">
        <v>280</v>
      </c>
      <c r="C14" s="242">
        <v>24</v>
      </c>
      <c r="D14" s="249" t="s">
        <v>19</v>
      </c>
      <c r="E14" s="68" t="s">
        <v>484</v>
      </c>
      <c r="F14" s="68" t="s">
        <v>317</v>
      </c>
      <c r="G14" s="68" t="s">
        <v>318</v>
      </c>
      <c r="H14" s="68" t="s">
        <v>337</v>
      </c>
      <c r="I14" s="68" t="s">
        <v>319</v>
      </c>
      <c r="J14" s="124" t="s">
        <v>485</v>
      </c>
      <c r="K14" s="122" t="s">
        <v>338</v>
      </c>
      <c r="L14" s="124" t="s">
        <v>321</v>
      </c>
      <c r="M14" s="131" t="s">
        <v>322</v>
      </c>
      <c r="N14" s="124" t="s">
        <v>323</v>
      </c>
      <c r="O14" s="124" t="s">
        <v>380</v>
      </c>
      <c r="P14" s="124" t="s">
        <v>486</v>
      </c>
      <c r="Q14" s="124" t="s">
        <v>325</v>
      </c>
      <c r="R14" s="124" t="s">
        <v>326</v>
      </c>
      <c r="S14" s="147" t="s">
        <v>327</v>
      </c>
      <c r="T14" s="147" t="s">
        <v>328</v>
      </c>
      <c r="U14" s="131"/>
      <c r="V14" s="221" t="s">
        <v>330</v>
      </c>
      <c r="W14" s="221" t="s">
        <v>331</v>
      </c>
      <c r="X14" s="207" t="s">
        <v>332</v>
      </c>
      <c r="Y14" s="255" t="s">
        <v>333</v>
      </c>
      <c r="Z14" s="221" t="s">
        <v>334</v>
      </c>
      <c r="AA14" s="221" t="s">
        <v>335</v>
      </c>
      <c r="AB14" s="147" t="s">
        <v>336</v>
      </c>
      <c r="AC14" s="138"/>
      <c r="AD14" s="150">
        <f t="shared" si="0"/>
        <v>22</v>
      </c>
      <c r="AI14" s="31"/>
      <c r="AM14" s="31"/>
      <c r="AN14" s="31"/>
      <c r="AO14" s="31"/>
      <c r="AP14" s="31"/>
      <c r="AQ14" s="6" t="s">
        <v>34</v>
      </c>
    </row>
    <row r="15" spans="1:56" ht="15.75" customHeight="1" x14ac:dyDescent="0.2">
      <c r="A15" s="246">
        <v>8</v>
      </c>
      <c r="B15" s="252" t="s">
        <v>41</v>
      </c>
      <c r="C15" s="242">
        <v>24</v>
      </c>
      <c r="D15" s="249"/>
      <c r="E15" s="68" t="s">
        <v>484</v>
      </c>
      <c r="F15" s="68" t="s">
        <v>317</v>
      </c>
      <c r="G15" s="68" t="s">
        <v>318</v>
      </c>
      <c r="H15" s="68" t="s">
        <v>337</v>
      </c>
      <c r="I15" s="68" t="s">
        <v>319</v>
      </c>
      <c r="J15" s="124" t="s">
        <v>485</v>
      </c>
      <c r="K15" s="122" t="s">
        <v>338</v>
      </c>
      <c r="L15" s="124" t="s">
        <v>321</v>
      </c>
      <c r="M15" s="131" t="s">
        <v>322</v>
      </c>
      <c r="N15" s="124" t="s">
        <v>323</v>
      </c>
      <c r="O15" s="124" t="s">
        <v>380</v>
      </c>
      <c r="P15" s="124" t="s">
        <v>486</v>
      </c>
      <c r="Q15" s="124" t="s">
        <v>325</v>
      </c>
      <c r="R15" s="124" t="s">
        <v>326</v>
      </c>
      <c r="S15" s="147" t="s">
        <v>327</v>
      </c>
      <c r="T15" s="147" t="s">
        <v>328</v>
      </c>
      <c r="U15" s="221" t="s">
        <v>329</v>
      </c>
      <c r="V15" s="221" t="s">
        <v>330</v>
      </c>
      <c r="W15" s="131"/>
      <c r="X15" s="207" t="s">
        <v>332</v>
      </c>
      <c r="Y15" s="255" t="s">
        <v>333</v>
      </c>
      <c r="Z15" s="221" t="s">
        <v>334</v>
      </c>
      <c r="AA15" s="221" t="s">
        <v>335</v>
      </c>
      <c r="AB15" s="147" t="s">
        <v>336</v>
      </c>
      <c r="AC15" s="138"/>
      <c r="AD15" s="150">
        <f t="shared" si="0"/>
        <v>22</v>
      </c>
      <c r="AI15" s="31"/>
    </row>
    <row r="16" spans="1:56" ht="15.75" customHeight="1" x14ac:dyDescent="0.2">
      <c r="A16" s="246">
        <v>9</v>
      </c>
      <c r="B16" s="252" t="s">
        <v>48</v>
      </c>
      <c r="C16" s="242">
        <v>23</v>
      </c>
      <c r="D16" s="251" t="s">
        <v>36</v>
      </c>
      <c r="E16" s="68" t="s">
        <v>484</v>
      </c>
      <c r="F16" s="68" t="s">
        <v>317</v>
      </c>
      <c r="G16" s="68" t="s">
        <v>318</v>
      </c>
      <c r="H16" s="68" t="s">
        <v>337</v>
      </c>
      <c r="I16" s="68" t="s">
        <v>319</v>
      </c>
      <c r="J16" s="124" t="s">
        <v>485</v>
      </c>
      <c r="K16" s="122" t="s">
        <v>338</v>
      </c>
      <c r="L16" s="124"/>
      <c r="M16" s="131" t="s">
        <v>322</v>
      </c>
      <c r="N16" s="124" t="s">
        <v>323</v>
      </c>
      <c r="O16" s="124" t="s">
        <v>380</v>
      </c>
      <c r="P16" s="124"/>
      <c r="Q16" s="124" t="s">
        <v>325</v>
      </c>
      <c r="R16" s="124" t="s">
        <v>326</v>
      </c>
      <c r="S16" s="147" t="s">
        <v>327</v>
      </c>
      <c r="T16" s="147" t="s">
        <v>328</v>
      </c>
      <c r="U16" s="221" t="s">
        <v>329</v>
      </c>
      <c r="V16" s="221" t="s">
        <v>330</v>
      </c>
      <c r="W16" s="221" t="s">
        <v>331</v>
      </c>
      <c r="X16" s="207" t="s">
        <v>332</v>
      </c>
      <c r="Y16" s="255" t="s">
        <v>333</v>
      </c>
      <c r="Z16" s="221" t="s">
        <v>334</v>
      </c>
      <c r="AA16" s="221" t="s">
        <v>335</v>
      </c>
      <c r="AB16" s="147" t="s">
        <v>336</v>
      </c>
      <c r="AC16" s="138"/>
      <c r="AD16" s="150">
        <f t="shared" si="0"/>
        <v>22</v>
      </c>
      <c r="AI16" s="31"/>
      <c r="AQ16" s="34"/>
    </row>
    <row r="17" spans="1:44" ht="15.75" customHeight="1" x14ac:dyDescent="0.2">
      <c r="A17" s="253"/>
      <c r="B17" s="252" t="s">
        <v>73</v>
      </c>
      <c r="C17" s="242">
        <v>23</v>
      </c>
      <c r="D17" s="249" t="s">
        <v>36</v>
      </c>
      <c r="E17" s="68"/>
      <c r="F17" s="68" t="s">
        <v>317</v>
      </c>
      <c r="G17" s="68" t="s">
        <v>318</v>
      </c>
      <c r="H17" s="68" t="s">
        <v>337</v>
      </c>
      <c r="I17" s="68" t="s">
        <v>319</v>
      </c>
      <c r="J17" s="124" t="s">
        <v>485</v>
      </c>
      <c r="K17" s="122" t="s">
        <v>338</v>
      </c>
      <c r="L17" s="124" t="s">
        <v>321</v>
      </c>
      <c r="M17" s="131" t="s">
        <v>322</v>
      </c>
      <c r="N17" s="124" t="s">
        <v>323</v>
      </c>
      <c r="O17" s="124" t="s">
        <v>380</v>
      </c>
      <c r="P17" s="124" t="s">
        <v>486</v>
      </c>
      <c r="Q17" s="124" t="s">
        <v>325</v>
      </c>
      <c r="R17" s="124"/>
      <c r="S17" s="147" t="s">
        <v>327</v>
      </c>
      <c r="T17" s="147" t="s">
        <v>328</v>
      </c>
      <c r="U17" s="221" t="s">
        <v>329</v>
      </c>
      <c r="V17" s="221" t="s">
        <v>330</v>
      </c>
      <c r="W17" s="221" t="s">
        <v>331</v>
      </c>
      <c r="X17" s="207" t="s">
        <v>332</v>
      </c>
      <c r="Y17" s="255" t="s">
        <v>333</v>
      </c>
      <c r="Z17" s="221" t="s">
        <v>334</v>
      </c>
      <c r="AA17" s="221" t="s">
        <v>335</v>
      </c>
      <c r="AB17" s="147" t="s">
        <v>336</v>
      </c>
      <c r="AC17" s="138"/>
      <c r="AD17" s="150">
        <f t="shared" si="0"/>
        <v>21</v>
      </c>
      <c r="AI17" s="31"/>
    </row>
    <row r="18" spans="1:44" ht="15.75" customHeight="1" x14ac:dyDescent="0.2">
      <c r="A18" s="246"/>
      <c r="B18" s="252" t="s">
        <v>51</v>
      </c>
      <c r="C18" s="242">
        <v>23</v>
      </c>
      <c r="D18" s="249" t="s">
        <v>36</v>
      </c>
      <c r="E18" s="68" t="s">
        <v>484</v>
      </c>
      <c r="F18" s="68" t="s">
        <v>317</v>
      </c>
      <c r="G18" s="68" t="s">
        <v>318</v>
      </c>
      <c r="H18" s="68" t="s">
        <v>337</v>
      </c>
      <c r="I18" s="68" t="s">
        <v>319</v>
      </c>
      <c r="J18" s="124" t="s">
        <v>485</v>
      </c>
      <c r="K18" s="122" t="s">
        <v>338</v>
      </c>
      <c r="L18" s="124" t="s">
        <v>321</v>
      </c>
      <c r="M18" s="131" t="s">
        <v>322</v>
      </c>
      <c r="N18" s="124" t="s">
        <v>323</v>
      </c>
      <c r="O18" s="124" t="s">
        <v>380</v>
      </c>
      <c r="P18" s="124" t="s">
        <v>486</v>
      </c>
      <c r="Q18" s="124" t="s">
        <v>325</v>
      </c>
      <c r="R18" s="124" t="s">
        <v>326</v>
      </c>
      <c r="S18" s="147" t="s">
        <v>327</v>
      </c>
      <c r="T18" s="147" t="s">
        <v>328</v>
      </c>
      <c r="U18" s="221" t="s">
        <v>329</v>
      </c>
      <c r="V18" s="221" t="s">
        <v>330</v>
      </c>
      <c r="W18" s="221" t="s">
        <v>331</v>
      </c>
      <c r="X18" s="207" t="s">
        <v>332</v>
      </c>
      <c r="Y18" s="255" t="s">
        <v>333</v>
      </c>
      <c r="Z18" s="221" t="s">
        <v>334</v>
      </c>
      <c r="AA18" s="221" t="s">
        <v>335</v>
      </c>
      <c r="AB18" s="138"/>
      <c r="AC18" s="138"/>
      <c r="AD18" s="150">
        <f t="shared" si="0"/>
        <v>22</v>
      </c>
      <c r="AI18" s="31"/>
      <c r="AM18" s="31"/>
      <c r="AN18" s="31"/>
      <c r="AO18" s="31"/>
      <c r="AP18" s="31"/>
    </row>
    <row r="19" spans="1:44" ht="15.75" customHeight="1" x14ac:dyDescent="0.2">
      <c r="A19" s="246">
        <v>12</v>
      </c>
      <c r="B19" s="252" t="s">
        <v>190</v>
      </c>
      <c r="C19" s="242">
        <v>23</v>
      </c>
      <c r="D19" s="251" t="s">
        <v>19</v>
      </c>
      <c r="E19" s="68" t="s">
        <v>484</v>
      </c>
      <c r="F19" s="68" t="s">
        <v>317</v>
      </c>
      <c r="G19" s="68" t="s">
        <v>318</v>
      </c>
      <c r="H19" s="68" t="s">
        <v>337</v>
      </c>
      <c r="I19" s="68" t="s">
        <v>319</v>
      </c>
      <c r="J19" s="124" t="s">
        <v>485</v>
      </c>
      <c r="K19" s="122" t="s">
        <v>338</v>
      </c>
      <c r="L19" s="124" t="s">
        <v>321</v>
      </c>
      <c r="M19" s="131" t="s">
        <v>322</v>
      </c>
      <c r="N19" s="124" t="s">
        <v>323</v>
      </c>
      <c r="O19" s="124" t="s">
        <v>380</v>
      </c>
      <c r="P19" s="124" t="s">
        <v>486</v>
      </c>
      <c r="Q19" s="124"/>
      <c r="R19" s="124" t="s">
        <v>326</v>
      </c>
      <c r="S19" s="147" t="s">
        <v>327</v>
      </c>
      <c r="T19" s="147" t="s">
        <v>328</v>
      </c>
      <c r="U19" s="131"/>
      <c r="V19" s="221" t="s">
        <v>330</v>
      </c>
      <c r="W19" s="221" t="s">
        <v>331</v>
      </c>
      <c r="X19" s="207" t="s">
        <v>332</v>
      </c>
      <c r="Y19" s="255" t="s">
        <v>333</v>
      </c>
      <c r="Z19" s="221" t="s">
        <v>334</v>
      </c>
      <c r="AA19" s="221" t="s">
        <v>335</v>
      </c>
      <c r="AB19" s="147" t="s">
        <v>336</v>
      </c>
      <c r="AC19" s="138"/>
      <c r="AD19" s="150">
        <f t="shared" si="0"/>
        <v>21</v>
      </c>
      <c r="AI19" s="31"/>
      <c r="AM19" s="31"/>
      <c r="AN19" s="31"/>
      <c r="AO19" s="31"/>
      <c r="AP19" s="31"/>
    </row>
    <row r="20" spans="1:44" ht="15.75" customHeight="1" x14ac:dyDescent="0.2">
      <c r="A20" s="253">
        <v>13</v>
      </c>
      <c r="B20" s="252" t="s">
        <v>244</v>
      </c>
      <c r="C20" s="242">
        <v>22</v>
      </c>
      <c r="D20" s="249" t="s">
        <v>19</v>
      </c>
      <c r="E20" s="68" t="s">
        <v>484</v>
      </c>
      <c r="F20" s="68" t="s">
        <v>317</v>
      </c>
      <c r="G20" s="68" t="s">
        <v>318</v>
      </c>
      <c r="H20" s="68" t="s">
        <v>337</v>
      </c>
      <c r="I20" s="68" t="s">
        <v>319</v>
      </c>
      <c r="J20" s="124" t="s">
        <v>485</v>
      </c>
      <c r="K20" s="122"/>
      <c r="L20" s="124" t="s">
        <v>321</v>
      </c>
      <c r="M20" s="131" t="s">
        <v>322</v>
      </c>
      <c r="N20" s="124" t="s">
        <v>323</v>
      </c>
      <c r="O20" s="124"/>
      <c r="P20" s="124"/>
      <c r="Q20" s="124" t="s">
        <v>325</v>
      </c>
      <c r="R20" s="124" t="s">
        <v>326</v>
      </c>
      <c r="S20" s="147" t="s">
        <v>327</v>
      </c>
      <c r="T20" s="147" t="s">
        <v>328</v>
      </c>
      <c r="U20" s="221" t="s">
        <v>329</v>
      </c>
      <c r="V20" s="221" t="s">
        <v>330</v>
      </c>
      <c r="W20" s="221" t="s">
        <v>331</v>
      </c>
      <c r="X20" s="207" t="s">
        <v>332</v>
      </c>
      <c r="Y20" s="255" t="s">
        <v>333</v>
      </c>
      <c r="Z20" s="221" t="s">
        <v>334</v>
      </c>
      <c r="AA20" s="221" t="s">
        <v>335</v>
      </c>
      <c r="AB20" s="147" t="s">
        <v>336</v>
      </c>
      <c r="AC20" s="138"/>
      <c r="AD20" s="150">
        <f t="shared" si="0"/>
        <v>21</v>
      </c>
      <c r="AI20" s="31"/>
    </row>
    <row r="21" spans="1:44" ht="15.75" customHeight="1" x14ac:dyDescent="0.2">
      <c r="A21" s="246">
        <v>14</v>
      </c>
      <c r="B21" s="252" t="s">
        <v>226</v>
      </c>
      <c r="C21" s="242">
        <v>21</v>
      </c>
      <c r="D21" s="249" t="s">
        <v>36</v>
      </c>
      <c r="E21" s="68" t="s">
        <v>484</v>
      </c>
      <c r="F21" s="68" t="s">
        <v>317</v>
      </c>
      <c r="G21" s="68" t="s">
        <v>318</v>
      </c>
      <c r="H21" s="68" t="s">
        <v>337</v>
      </c>
      <c r="I21" s="68" t="s">
        <v>319</v>
      </c>
      <c r="J21" s="124" t="s">
        <v>485</v>
      </c>
      <c r="K21" s="122" t="s">
        <v>338</v>
      </c>
      <c r="L21" s="124" t="s">
        <v>321</v>
      </c>
      <c r="M21" s="131" t="s">
        <v>322</v>
      </c>
      <c r="N21" s="124" t="s">
        <v>323</v>
      </c>
      <c r="O21" s="124" t="s">
        <v>380</v>
      </c>
      <c r="P21" s="124" t="s">
        <v>486</v>
      </c>
      <c r="Q21" s="124"/>
      <c r="R21" s="124" t="s">
        <v>326</v>
      </c>
      <c r="S21" s="147" t="s">
        <v>327</v>
      </c>
      <c r="T21" s="147" t="s">
        <v>328</v>
      </c>
      <c r="U21" s="221" t="s">
        <v>329</v>
      </c>
      <c r="V21" s="221" t="s">
        <v>330</v>
      </c>
      <c r="W21" s="221" t="s">
        <v>331</v>
      </c>
      <c r="X21" s="207"/>
      <c r="Y21" s="255" t="s">
        <v>333</v>
      </c>
      <c r="Z21" s="221" t="s">
        <v>334</v>
      </c>
      <c r="AA21" s="131"/>
      <c r="AB21" s="147" t="s">
        <v>336</v>
      </c>
      <c r="AC21" s="138"/>
      <c r="AD21" s="150">
        <f t="shared" si="0"/>
        <v>20</v>
      </c>
      <c r="AI21" s="31"/>
    </row>
    <row r="22" spans="1:44" ht="15.75" customHeight="1" x14ac:dyDescent="0.2">
      <c r="A22" s="253">
        <v>15</v>
      </c>
      <c r="B22" s="252" t="s">
        <v>50</v>
      </c>
      <c r="C22" s="242">
        <v>21</v>
      </c>
      <c r="D22" s="249" t="s">
        <v>19</v>
      </c>
      <c r="E22" s="68" t="s">
        <v>484</v>
      </c>
      <c r="F22" s="68" t="s">
        <v>317</v>
      </c>
      <c r="G22" s="68" t="s">
        <v>318</v>
      </c>
      <c r="H22" s="68" t="s">
        <v>337</v>
      </c>
      <c r="I22" s="68" t="s">
        <v>319</v>
      </c>
      <c r="J22" s="124" t="s">
        <v>485</v>
      </c>
      <c r="K22" s="122" t="s">
        <v>338</v>
      </c>
      <c r="L22" s="124"/>
      <c r="M22" s="131" t="s">
        <v>322</v>
      </c>
      <c r="N22" s="124" t="s">
        <v>323</v>
      </c>
      <c r="O22" s="124" t="s">
        <v>380</v>
      </c>
      <c r="P22" s="124" t="s">
        <v>486</v>
      </c>
      <c r="Q22" s="124" t="s">
        <v>325</v>
      </c>
      <c r="R22" s="124"/>
      <c r="S22" s="147" t="s">
        <v>327</v>
      </c>
      <c r="T22" s="147" t="s">
        <v>328</v>
      </c>
      <c r="U22" s="221" t="s">
        <v>329</v>
      </c>
      <c r="V22" s="221" t="s">
        <v>330</v>
      </c>
      <c r="W22" s="131"/>
      <c r="X22" s="207" t="s">
        <v>332</v>
      </c>
      <c r="Y22" s="149"/>
      <c r="Z22" s="221" t="s">
        <v>334</v>
      </c>
      <c r="AA22" s="221" t="s">
        <v>335</v>
      </c>
      <c r="AB22" s="147" t="s">
        <v>336</v>
      </c>
      <c r="AC22" s="138"/>
      <c r="AD22" s="150">
        <f t="shared" si="0"/>
        <v>19</v>
      </c>
      <c r="AI22" s="31"/>
      <c r="AM22" s="31"/>
      <c r="AN22" s="31"/>
      <c r="AO22" s="31"/>
      <c r="AP22" s="31"/>
      <c r="AQ22" s="34"/>
      <c r="AR22" s="34"/>
    </row>
    <row r="23" spans="1:44" ht="15.75" customHeight="1" x14ac:dyDescent="0.2">
      <c r="A23" s="253">
        <v>16</v>
      </c>
      <c r="B23" s="252" t="s">
        <v>153</v>
      </c>
      <c r="C23" s="242">
        <v>21</v>
      </c>
      <c r="D23" s="249"/>
      <c r="E23" s="68" t="s">
        <v>484</v>
      </c>
      <c r="F23" s="68" t="s">
        <v>317</v>
      </c>
      <c r="G23" s="68" t="s">
        <v>318</v>
      </c>
      <c r="H23" s="68" t="s">
        <v>337</v>
      </c>
      <c r="I23" s="68" t="s">
        <v>319</v>
      </c>
      <c r="J23" s="124" t="s">
        <v>485</v>
      </c>
      <c r="K23" s="122" t="s">
        <v>338</v>
      </c>
      <c r="L23" s="124" t="s">
        <v>321</v>
      </c>
      <c r="M23" s="131" t="s">
        <v>322</v>
      </c>
      <c r="N23" s="124" t="s">
        <v>323</v>
      </c>
      <c r="O23" s="124"/>
      <c r="P23" s="124"/>
      <c r="Q23" s="124"/>
      <c r="R23" s="124" t="s">
        <v>326</v>
      </c>
      <c r="S23" s="147" t="s">
        <v>327</v>
      </c>
      <c r="T23" s="147" t="s">
        <v>328</v>
      </c>
      <c r="U23" s="221" t="s">
        <v>329</v>
      </c>
      <c r="V23" s="221" t="s">
        <v>330</v>
      </c>
      <c r="W23" s="221" t="s">
        <v>331</v>
      </c>
      <c r="X23" s="207"/>
      <c r="Y23" s="255" t="s">
        <v>333</v>
      </c>
      <c r="Z23" s="221" t="s">
        <v>334</v>
      </c>
      <c r="AA23" s="221" t="s">
        <v>335</v>
      </c>
      <c r="AB23" s="147" t="s">
        <v>336</v>
      </c>
      <c r="AC23" s="138"/>
      <c r="AD23" s="150">
        <f t="shared" si="0"/>
        <v>20</v>
      </c>
      <c r="AI23" s="31"/>
      <c r="AM23" s="31"/>
      <c r="AN23" s="31"/>
      <c r="AO23" s="31"/>
      <c r="AP23" s="31"/>
    </row>
    <row r="24" spans="1:44" ht="15.75" customHeight="1" x14ac:dyDescent="0.2">
      <c r="A24" s="253">
        <v>17</v>
      </c>
      <c r="B24" s="252" t="s">
        <v>115</v>
      </c>
      <c r="C24" s="242">
        <v>20</v>
      </c>
      <c r="D24" s="249" t="s">
        <v>19</v>
      </c>
      <c r="E24" s="68" t="s">
        <v>484</v>
      </c>
      <c r="F24" s="68" t="s">
        <v>317</v>
      </c>
      <c r="G24" s="68" t="s">
        <v>318</v>
      </c>
      <c r="H24" s="68" t="s">
        <v>337</v>
      </c>
      <c r="I24" s="68"/>
      <c r="J24" s="124"/>
      <c r="K24" s="122" t="s">
        <v>338</v>
      </c>
      <c r="L24" s="124" t="s">
        <v>321</v>
      </c>
      <c r="M24" s="131" t="s">
        <v>322</v>
      </c>
      <c r="N24" s="124" t="s">
        <v>323</v>
      </c>
      <c r="O24" s="124"/>
      <c r="P24" s="124" t="s">
        <v>486</v>
      </c>
      <c r="Q24" s="124" t="s">
        <v>325</v>
      </c>
      <c r="R24" s="124" t="s">
        <v>326</v>
      </c>
      <c r="S24" s="147" t="s">
        <v>327</v>
      </c>
      <c r="T24" s="147" t="s">
        <v>328</v>
      </c>
      <c r="U24" s="131"/>
      <c r="V24" s="221" t="s">
        <v>330</v>
      </c>
      <c r="W24" s="221" t="s">
        <v>331</v>
      </c>
      <c r="X24" s="207" t="s">
        <v>332</v>
      </c>
      <c r="Y24" s="255" t="s">
        <v>333</v>
      </c>
      <c r="Z24" s="221" t="s">
        <v>334</v>
      </c>
      <c r="AA24" s="221" t="s">
        <v>335</v>
      </c>
      <c r="AB24" s="147" t="s">
        <v>336</v>
      </c>
      <c r="AC24" s="138"/>
      <c r="AD24" s="150">
        <f t="shared" si="0"/>
        <v>19</v>
      </c>
      <c r="AI24" s="31"/>
      <c r="AM24" s="31"/>
      <c r="AN24" s="31"/>
      <c r="AO24" s="31"/>
      <c r="AP24" s="31"/>
    </row>
    <row r="25" spans="1:44" ht="15.75" customHeight="1" x14ac:dyDescent="0.2">
      <c r="A25" s="246"/>
      <c r="B25" s="252" t="s">
        <v>117</v>
      </c>
      <c r="C25" s="242">
        <v>20</v>
      </c>
      <c r="D25" s="249" t="s">
        <v>19</v>
      </c>
      <c r="E25" s="68"/>
      <c r="F25" s="68" t="s">
        <v>317</v>
      </c>
      <c r="G25" s="68" t="s">
        <v>318</v>
      </c>
      <c r="H25" s="68" t="s">
        <v>337</v>
      </c>
      <c r="I25" s="68" t="s">
        <v>319</v>
      </c>
      <c r="J25" s="124" t="s">
        <v>485</v>
      </c>
      <c r="K25" s="122" t="s">
        <v>338</v>
      </c>
      <c r="L25" s="124" t="s">
        <v>321</v>
      </c>
      <c r="M25" s="131" t="s">
        <v>322</v>
      </c>
      <c r="N25" s="124" t="s">
        <v>323</v>
      </c>
      <c r="O25" s="124"/>
      <c r="P25" s="124"/>
      <c r="Q25" s="124" t="s">
        <v>325</v>
      </c>
      <c r="R25" s="124" t="s">
        <v>326</v>
      </c>
      <c r="S25" s="124"/>
      <c r="T25" s="147" t="s">
        <v>328</v>
      </c>
      <c r="U25" s="221" t="s">
        <v>329</v>
      </c>
      <c r="V25" s="221" t="s">
        <v>330</v>
      </c>
      <c r="W25" s="221" t="s">
        <v>331</v>
      </c>
      <c r="X25" s="207"/>
      <c r="Y25" s="255" t="s">
        <v>333</v>
      </c>
      <c r="Z25" s="221" t="s">
        <v>334</v>
      </c>
      <c r="AA25" s="221" t="s">
        <v>335</v>
      </c>
      <c r="AB25" s="147" t="s">
        <v>336</v>
      </c>
      <c r="AC25" s="138"/>
      <c r="AD25" s="150">
        <f t="shared" si="0"/>
        <v>19</v>
      </c>
      <c r="AI25" s="31"/>
      <c r="AM25" s="31"/>
      <c r="AN25" s="31"/>
      <c r="AO25" s="31"/>
      <c r="AP25" s="31"/>
    </row>
    <row r="26" spans="1:44" ht="15.75" customHeight="1" x14ac:dyDescent="0.2">
      <c r="A26" s="246">
        <v>19</v>
      </c>
      <c r="B26" s="252" t="s">
        <v>18</v>
      </c>
      <c r="C26" s="242">
        <v>20</v>
      </c>
      <c r="D26" s="249"/>
      <c r="E26" s="68" t="s">
        <v>484</v>
      </c>
      <c r="F26" s="68" t="s">
        <v>317</v>
      </c>
      <c r="G26" s="68" t="s">
        <v>318</v>
      </c>
      <c r="H26" s="68" t="s">
        <v>337</v>
      </c>
      <c r="I26" s="68" t="s">
        <v>319</v>
      </c>
      <c r="J26" s="124" t="s">
        <v>485</v>
      </c>
      <c r="K26" s="122" t="s">
        <v>338</v>
      </c>
      <c r="L26" s="124" t="s">
        <v>321</v>
      </c>
      <c r="M26" s="131" t="s">
        <v>322</v>
      </c>
      <c r="N26" s="124" t="s">
        <v>323</v>
      </c>
      <c r="O26" s="124"/>
      <c r="P26" s="124"/>
      <c r="Q26" s="124" t="s">
        <v>325</v>
      </c>
      <c r="R26" s="124" t="s">
        <v>326</v>
      </c>
      <c r="S26" s="147" t="s">
        <v>327</v>
      </c>
      <c r="T26" s="147" t="s">
        <v>328</v>
      </c>
      <c r="U26" s="131"/>
      <c r="V26" s="221" t="s">
        <v>330</v>
      </c>
      <c r="W26" s="221" t="s">
        <v>331</v>
      </c>
      <c r="X26" s="207" t="s">
        <v>332</v>
      </c>
      <c r="Y26" s="255" t="s">
        <v>333</v>
      </c>
      <c r="Z26" s="131"/>
      <c r="AA26" s="221" t="s">
        <v>335</v>
      </c>
      <c r="AB26" s="147" t="s">
        <v>336</v>
      </c>
      <c r="AC26" s="138"/>
      <c r="AD26" s="150">
        <f t="shared" si="0"/>
        <v>20</v>
      </c>
    </row>
    <row r="27" spans="1:44" ht="15.75" customHeight="1" x14ac:dyDescent="0.2">
      <c r="A27" s="246">
        <v>20</v>
      </c>
      <c r="B27" s="252" t="s">
        <v>53</v>
      </c>
      <c r="C27" s="242">
        <v>19</v>
      </c>
      <c r="D27" s="249" t="s">
        <v>36</v>
      </c>
      <c r="E27" s="68" t="s">
        <v>484</v>
      </c>
      <c r="F27" s="68" t="s">
        <v>317</v>
      </c>
      <c r="G27" s="68" t="s">
        <v>318</v>
      </c>
      <c r="H27" s="68" t="s">
        <v>337</v>
      </c>
      <c r="I27" s="68" t="s">
        <v>319</v>
      </c>
      <c r="J27" s="124" t="s">
        <v>485</v>
      </c>
      <c r="K27" s="122" t="s">
        <v>338</v>
      </c>
      <c r="L27" s="124"/>
      <c r="M27" s="131" t="s">
        <v>322</v>
      </c>
      <c r="N27" s="124" t="s">
        <v>323</v>
      </c>
      <c r="O27" s="124" t="s">
        <v>380</v>
      </c>
      <c r="P27" s="124" t="s">
        <v>486</v>
      </c>
      <c r="Q27" s="124" t="s">
        <v>325</v>
      </c>
      <c r="R27" s="124"/>
      <c r="S27" s="147" t="s">
        <v>327</v>
      </c>
      <c r="T27" s="147" t="s">
        <v>328</v>
      </c>
      <c r="U27" s="221" t="s">
        <v>329</v>
      </c>
      <c r="V27" s="221" t="s">
        <v>330</v>
      </c>
      <c r="W27" s="131"/>
      <c r="X27" s="207"/>
      <c r="Y27" s="255" t="s">
        <v>333</v>
      </c>
      <c r="Z27" s="221" t="s">
        <v>334</v>
      </c>
      <c r="AA27" s="221" t="s">
        <v>335</v>
      </c>
      <c r="AB27" s="138"/>
      <c r="AC27" s="138"/>
      <c r="AD27" s="150">
        <f t="shared" si="0"/>
        <v>18</v>
      </c>
      <c r="AI27" s="31"/>
    </row>
    <row r="28" spans="1:44" ht="15.75" customHeight="1" x14ac:dyDescent="0.2">
      <c r="A28" s="246">
        <v>21</v>
      </c>
      <c r="B28" s="252" t="s">
        <v>52</v>
      </c>
      <c r="C28" s="242">
        <v>19</v>
      </c>
      <c r="D28" s="249" t="s">
        <v>19</v>
      </c>
      <c r="E28" s="68" t="s">
        <v>484</v>
      </c>
      <c r="F28" s="68" t="s">
        <v>317</v>
      </c>
      <c r="G28" s="68" t="s">
        <v>318</v>
      </c>
      <c r="H28" s="68" t="s">
        <v>337</v>
      </c>
      <c r="I28" s="68" t="s">
        <v>319</v>
      </c>
      <c r="J28" s="124" t="s">
        <v>485</v>
      </c>
      <c r="K28" s="122" t="s">
        <v>338</v>
      </c>
      <c r="L28" s="124" t="s">
        <v>321</v>
      </c>
      <c r="M28" s="131" t="s">
        <v>322</v>
      </c>
      <c r="N28" s="124"/>
      <c r="O28" s="124" t="s">
        <v>380</v>
      </c>
      <c r="P28" s="124"/>
      <c r="Q28" s="124"/>
      <c r="R28" s="124"/>
      <c r="S28" s="124"/>
      <c r="T28" s="124"/>
      <c r="U28" s="221" t="s">
        <v>329</v>
      </c>
      <c r="V28" s="131"/>
      <c r="W28" s="221" t="s">
        <v>331</v>
      </c>
      <c r="X28" s="207" t="s">
        <v>332</v>
      </c>
      <c r="Y28" s="255" t="s">
        <v>333</v>
      </c>
      <c r="Z28" s="221" t="s">
        <v>334</v>
      </c>
      <c r="AA28" s="221" t="s">
        <v>335</v>
      </c>
      <c r="AB28" s="147" t="s">
        <v>336</v>
      </c>
      <c r="AC28" s="138"/>
      <c r="AD28" s="150">
        <f t="shared" si="0"/>
        <v>17</v>
      </c>
      <c r="AI28" s="31"/>
    </row>
    <row r="29" spans="1:44" ht="15.75" customHeight="1" x14ac:dyDescent="0.2">
      <c r="A29" s="253">
        <v>22</v>
      </c>
      <c r="B29" s="252" t="s">
        <v>427</v>
      </c>
      <c r="C29" s="242">
        <v>18</v>
      </c>
      <c r="D29" s="249" t="s">
        <v>36</v>
      </c>
      <c r="E29" s="68" t="s">
        <v>484</v>
      </c>
      <c r="F29" s="68" t="s">
        <v>317</v>
      </c>
      <c r="G29" s="68"/>
      <c r="H29" s="68"/>
      <c r="I29" s="68" t="s">
        <v>319</v>
      </c>
      <c r="J29" s="124" t="s">
        <v>485</v>
      </c>
      <c r="K29" s="122" t="s">
        <v>338</v>
      </c>
      <c r="L29" s="124" t="s">
        <v>321</v>
      </c>
      <c r="M29" s="131" t="s">
        <v>322</v>
      </c>
      <c r="N29" s="124" t="s">
        <v>323</v>
      </c>
      <c r="O29" s="124" t="s">
        <v>380</v>
      </c>
      <c r="P29" s="124" t="s">
        <v>486</v>
      </c>
      <c r="Q29" s="124" t="s">
        <v>325</v>
      </c>
      <c r="R29" s="124" t="s">
        <v>326</v>
      </c>
      <c r="S29" s="147" t="s">
        <v>327</v>
      </c>
      <c r="T29" s="124"/>
      <c r="U29" s="131"/>
      <c r="V29" s="221" t="s">
        <v>330</v>
      </c>
      <c r="W29" s="131"/>
      <c r="X29" s="136"/>
      <c r="Y29" s="255" t="s">
        <v>333</v>
      </c>
      <c r="Z29" s="221" t="s">
        <v>334</v>
      </c>
      <c r="AA29" s="221" t="s">
        <v>335</v>
      </c>
      <c r="AB29" s="147" t="s">
        <v>336</v>
      </c>
      <c r="AC29" s="138"/>
      <c r="AD29" s="150">
        <f t="shared" si="0"/>
        <v>17</v>
      </c>
      <c r="AM29" s="31"/>
      <c r="AN29" s="31"/>
      <c r="AO29" s="31"/>
      <c r="AP29" s="31"/>
    </row>
    <row r="30" spans="1:44" ht="15.75" customHeight="1" x14ac:dyDescent="0.2">
      <c r="A30" s="253">
        <v>23</v>
      </c>
      <c r="B30" s="252" t="s">
        <v>84</v>
      </c>
      <c r="C30" s="242">
        <v>18</v>
      </c>
      <c r="D30" s="249" t="s">
        <v>19</v>
      </c>
      <c r="E30" s="58"/>
      <c r="F30" s="68" t="s">
        <v>317</v>
      </c>
      <c r="G30" s="68" t="s">
        <v>318</v>
      </c>
      <c r="H30" s="68" t="s">
        <v>337</v>
      </c>
      <c r="I30" s="68"/>
      <c r="J30" s="124" t="s">
        <v>485</v>
      </c>
      <c r="K30" s="122" t="s">
        <v>338</v>
      </c>
      <c r="L30" s="124" t="s">
        <v>321</v>
      </c>
      <c r="M30" s="131" t="s">
        <v>322</v>
      </c>
      <c r="N30" s="124" t="s">
        <v>323</v>
      </c>
      <c r="O30" s="124" t="s">
        <v>380</v>
      </c>
      <c r="P30" s="124" t="s">
        <v>486</v>
      </c>
      <c r="Q30" s="124" t="s">
        <v>325</v>
      </c>
      <c r="R30" s="124" t="s">
        <v>326</v>
      </c>
      <c r="S30" s="124"/>
      <c r="T30" s="147" t="s">
        <v>328</v>
      </c>
      <c r="U30" s="131"/>
      <c r="V30" s="221" t="s">
        <v>330</v>
      </c>
      <c r="W30" s="131"/>
      <c r="X30" s="136"/>
      <c r="Y30" s="255" t="s">
        <v>333</v>
      </c>
      <c r="Z30" s="221" t="s">
        <v>334</v>
      </c>
      <c r="AA30" s="221" t="s">
        <v>335</v>
      </c>
      <c r="AB30" s="138"/>
      <c r="AC30" s="138"/>
      <c r="AD30" s="150">
        <f t="shared" si="0"/>
        <v>16</v>
      </c>
      <c r="AI30" s="31"/>
      <c r="AM30" s="31"/>
      <c r="AN30" s="31"/>
      <c r="AO30" s="31"/>
      <c r="AP30" s="31"/>
    </row>
    <row r="31" spans="1:44" ht="15.75" customHeight="1" x14ac:dyDescent="0.2">
      <c r="A31" s="253"/>
      <c r="B31" s="252" t="s">
        <v>413</v>
      </c>
      <c r="C31" s="242">
        <v>18</v>
      </c>
      <c r="D31" s="251" t="s">
        <v>19</v>
      </c>
      <c r="E31" s="68"/>
      <c r="F31" s="68" t="s">
        <v>317</v>
      </c>
      <c r="G31" s="68" t="s">
        <v>318</v>
      </c>
      <c r="H31" s="68" t="s">
        <v>337</v>
      </c>
      <c r="I31" s="68"/>
      <c r="J31" s="124" t="s">
        <v>485</v>
      </c>
      <c r="K31" s="122" t="s">
        <v>338</v>
      </c>
      <c r="L31" s="116"/>
      <c r="M31" s="131"/>
      <c r="N31" s="124" t="s">
        <v>323</v>
      </c>
      <c r="O31" s="124"/>
      <c r="P31" s="124" t="s">
        <v>486</v>
      </c>
      <c r="Q31" s="124"/>
      <c r="R31" s="124" t="s">
        <v>326</v>
      </c>
      <c r="S31" s="147" t="s">
        <v>327</v>
      </c>
      <c r="T31" s="147" t="s">
        <v>328</v>
      </c>
      <c r="U31" s="221" t="s">
        <v>329</v>
      </c>
      <c r="V31" s="221" t="s">
        <v>330</v>
      </c>
      <c r="W31" s="221" t="s">
        <v>331</v>
      </c>
      <c r="X31" s="207" t="s">
        <v>332</v>
      </c>
      <c r="Y31" s="255" t="s">
        <v>333</v>
      </c>
      <c r="Z31" s="221" t="s">
        <v>334</v>
      </c>
      <c r="AA31" s="221" t="s">
        <v>335</v>
      </c>
      <c r="AB31" s="147" t="s">
        <v>336</v>
      </c>
      <c r="AC31" s="138"/>
      <c r="AD31" s="150">
        <f t="shared" si="0"/>
        <v>17</v>
      </c>
      <c r="AI31" s="31"/>
      <c r="AQ31" s="34"/>
    </row>
    <row r="32" spans="1:44" ht="15.75" customHeight="1" x14ac:dyDescent="0.2">
      <c r="A32" s="246">
        <v>25</v>
      </c>
      <c r="B32" s="252" t="s">
        <v>49</v>
      </c>
      <c r="C32" s="242">
        <v>18</v>
      </c>
      <c r="D32" s="249"/>
      <c r="E32" s="68" t="s">
        <v>484</v>
      </c>
      <c r="F32" s="68" t="s">
        <v>317</v>
      </c>
      <c r="G32" s="68" t="s">
        <v>318</v>
      </c>
      <c r="H32" s="68" t="s">
        <v>337</v>
      </c>
      <c r="I32" s="68" t="s">
        <v>319</v>
      </c>
      <c r="J32" s="124" t="s">
        <v>485</v>
      </c>
      <c r="K32" s="122" t="s">
        <v>338</v>
      </c>
      <c r="L32" s="124" t="s">
        <v>321</v>
      </c>
      <c r="M32" s="131"/>
      <c r="N32" s="124" t="s">
        <v>323</v>
      </c>
      <c r="O32" s="124"/>
      <c r="P32" s="124" t="s">
        <v>486</v>
      </c>
      <c r="Q32" s="124" t="s">
        <v>325</v>
      </c>
      <c r="R32" s="124" t="s">
        <v>326</v>
      </c>
      <c r="S32" s="147" t="s">
        <v>327</v>
      </c>
      <c r="T32" s="124"/>
      <c r="U32" s="221" t="s">
        <v>329</v>
      </c>
      <c r="V32" s="221" t="s">
        <v>330</v>
      </c>
      <c r="W32" s="131"/>
      <c r="X32" s="207" t="s">
        <v>332</v>
      </c>
      <c r="Y32" s="255" t="s">
        <v>333</v>
      </c>
      <c r="Z32" s="221" t="s">
        <v>334</v>
      </c>
      <c r="AA32" s="131"/>
      <c r="AB32" s="138"/>
      <c r="AC32" s="138"/>
      <c r="AD32" s="150">
        <f t="shared" si="0"/>
        <v>17</v>
      </c>
      <c r="AI32" s="31"/>
    </row>
    <row r="33" spans="1:43" ht="15.75" customHeight="1" x14ac:dyDescent="0.2">
      <c r="A33" s="246">
        <v>26</v>
      </c>
      <c r="B33" s="252" t="s">
        <v>31</v>
      </c>
      <c r="C33" s="242">
        <v>17</v>
      </c>
      <c r="D33" s="249" t="s">
        <v>36</v>
      </c>
      <c r="E33" s="68" t="s">
        <v>484</v>
      </c>
      <c r="F33" s="68" t="s">
        <v>317</v>
      </c>
      <c r="G33" s="68"/>
      <c r="H33" s="68" t="s">
        <v>337</v>
      </c>
      <c r="I33" s="68" t="s">
        <v>319</v>
      </c>
      <c r="J33" s="124" t="s">
        <v>485</v>
      </c>
      <c r="K33" s="122" t="s">
        <v>338</v>
      </c>
      <c r="L33" s="124" t="s">
        <v>321</v>
      </c>
      <c r="M33" s="131"/>
      <c r="N33" s="124"/>
      <c r="O33" s="124"/>
      <c r="P33" s="124"/>
      <c r="Q33" s="124"/>
      <c r="R33" s="124" t="s">
        <v>326</v>
      </c>
      <c r="S33" s="147" t="s">
        <v>327</v>
      </c>
      <c r="T33" s="147" t="s">
        <v>328</v>
      </c>
      <c r="U33" s="221" t="s">
        <v>329</v>
      </c>
      <c r="V33" s="221" t="s">
        <v>330</v>
      </c>
      <c r="W33" s="131"/>
      <c r="X33" s="207" t="s">
        <v>332</v>
      </c>
      <c r="Y33" s="255"/>
      <c r="Z33" s="221" t="s">
        <v>334</v>
      </c>
      <c r="AA33" s="221" t="s">
        <v>335</v>
      </c>
      <c r="AB33" s="147" t="s">
        <v>336</v>
      </c>
      <c r="AC33" s="138"/>
      <c r="AD33" s="150">
        <f t="shared" si="0"/>
        <v>16</v>
      </c>
      <c r="AM33" s="31"/>
      <c r="AN33" s="31"/>
      <c r="AO33" s="31"/>
      <c r="AP33" s="31"/>
    </row>
    <row r="34" spans="1:43" ht="15.75" customHeight="1" x14ac:dyDescent="0.2">
      <c r="A34" s="246"/>
      <c r="B34" s="252" t="s">
        <v>438</v>
      </c>
      <c r="C34" s="242">
        <v>17</v>
      </c>
      <c r="D34" s="251" t="s">
        <v>36</v>
      </c>
      <c r="E34" s="68" t="s">
        <v>484</v>
      </c>
      <c r="F34" s="68" t="s">
        <v>317</v>
      </c>
      <c r="G34" s="68" t="s">
        <v>318</v>
      </c>
      <c r="H34" s="68" t="s">
        <v>337</v>
      </c>
      <c r="I34" s="68" t="s">
        <v>319</v>
      </c>
      <c r="J34" s="124"/>
      <c r="K34" s="122" t="s">
        <v>338</v>
      </c>
      <c r="L34" s="124" t="s">
        <v>321</v>
      </c>
      <c r="M34" s="131" t="s">
        <v>322</v>
      </c>
      <c r="N34" s="124" t="s">
        <v>323</v>
      </c>
      <c r="O34" s="124"/>
      <c r="P34" s="124"/>
      <c r="Q34" s="124"/>
      <c r="R34" s="124" t="s">
        <v>326</v>
      </c>
      <c r="S34" s="124"/>
      <c r="T34" s="124"/>
      <c r="U34" s="221" t="s">
        <v>329</v>
      </c>
      <c r="V34" s="221" t="s">
        <v>330</v>
      </c>
      <c r="W34" s="131"/>
      <c r="X34" s="207" t="s">
        <v>332</v>
      </c>
      <c r="Y34" s="255" t="s">
        <v>333</v>
      </c>
      <c r="Z34" s="221" t="s">
        <v>334</v>
      </c>
      <c r="AA34" s="221" t="s">
        <v>335</v>
      </c>
      <c r="AB34" s="138"/>
      <c r="AC34" s="138"/>
      <c r="AD34" s="150">
        <f t="shared" si="0"/>
        <v>16</v>
      </c>
      <c r="AI34" s="31"/>
    </row>
    <row r="35" spans="1:43" ht="15.75" customHeight="1" x14ac:dyDescent="0.2">
      <c r="A35" s="128">
        <v>28</v>
      </c>
      <c r="B35" s="252" t="s">
        <v>54</v>
      </c>
      <c r="C35" s="242">
        <v>17</v>
      </c>
      <c r="D35" s="249" t="s">
        <v>19</v>
      </c>
      <c r="E35" s="68" t="s">
        <v>484</v>
      </c>
      <c r="F35" s="68" t="s">
        <v>317</v>
      </c>
      <c r="G35" s="68" t="s">
        <v>318</v>
      </c>
      <c r="H35" s="68" t="s">
        <v>337</v>
      </c>
      <c r="I35" s="68"/>
      <c r="J35" s="124"/>
      <c r="K35" s="122" t="s">
        <v>338</v>
      </c>
      <c r="L35" s="124"/>
      <c r="M35" s="131"/>
      <c r="N35" s="124"/>
      <c r="O35" s="124" t="s">
        <v>380</v>
      </c>
      <c r="P35" s="124" t="s">
        <v>486</v>
      </c>
      <c r="Q35" s="124" t="s">
        <v>325</v>
      </c>
      <c r="R35" s="124"/>
      <c r="S35" s="147" t="s">
        <v>327</v>
      </c>
      <c r="T35" s="147" t="s">
        <v>328</v>
      </c>
      <c r="U35" s="221" t="s">
        <v>329</v>
      </c>
      <c r="V35" s="221" t="s">
        <v>330</v>
      </c>
      <c r="W35" s="131"/>
      <c r="X35" s="207" t="s">
        <v>332</v>
      </c>
      <c r="Y35" s="255" t="s">
        <v>333</v>
      </c>
      <c r="Z35" s="221" t="s">
        <v>334</v>
      </c>
      <c r="AA35" s="131"/>
      <c r="AB35" s="147" t="s">
        <v>336</v>
      </c>
      <c r="AC35" s="138"/>
      <c r="AD35" s="150">
        <f t="shared" si="0"/>
        <v>15</v>
      </c>
    </row>
    <row r="36" spans="1:43" ht="15.75" customHeight="1" x14ac:dyDescent="0.2">
      <c r="A36" s="253"/>
      <c r="B36" s="252" t="s">
        <v>56</v>
      </c>
      <c r="C36" s="242">
        <v>17</v>
      </c>
      <c r="D36" s="249" t="s">
        <v>19</v>
      </c>
      <c r="E36" s="68" t="s">
        <v>484</v>
      </c>
      <c r="F36" s="68" t="s">
        <v>317</v>
      </c>
      <c r="G36" s="68" t="s">
        <v>318</v>
      </c>
      <c r="H36" s="68" t="s">
        <v>337</v>
      </c>
      <c r="I36" s="68" t="s">
        <v>319</v>
      </c>
      <c r="J36" s="124" t="s">
        <v>485</v>
      </c>
      <c r="K36" s="122" t="s">
        <v>338</v>
      </c>
      <c r="L36" s="124" t="s">
        <v>321</v>
      </c>
      <c r="M36" s="131" t="s">
        <v>322</v>
      </c>
      <c r="N36" s="124"/>
      <c r="O36" s="124"/>
      <c r="P36" s="124"/>
      <c r="Q36" s="124" t="s">
        <v>325</v>
      </c>
      <c r="R36" s="124" t="s">
        <v>326</v>
      </c>
      <c r="S36" s="124"/>
      <c r="T36" s="147" t="s">
        <v>328</v>
      </c>
      <c r="U36" s="221" t="s">
        <v>329</v>
      </c>
      <c r="V36" s="131"/>
      <c r="W36" s="131"/>
      <c r="X36" s="207" t="s">
        <v>332</v>
      </c>
      <c r="Y36" s="255" t="s">
        <v>333</v>
      </c>
      <c r="Z36" s="221"/>
      <c r="AA36" s="221" t="s">
        <v>335</v>
      </c>
      <c r="AB36" s="147" t="s">
        <v>336</v>
      </c>
      <c r="AC36" s="138"/>
      <c r="AD36" s="150">
        <f t="shared" si="0"/>
        <v>17</v>
      </c>
    </row>
    <row r="37" spans="1:43" ht="15.75" customHeight="1" x14ac:dyDescent="0.2">
      <c r="A37" s="253">
        <v>30</v>
      </c>
      <c r="B37" s="252" t="s">
        <v>39</v>
      </c>
      <c r="C37" s="242">
        <v>17</v>
      </c>
      <c r="D37" s="249"/>
      <c r="E37" s="68" t="s">
        <v>484</v>
      </c>
      <c r="F37" s="68" t="s">
        <v>317</v>
      </c>
      <c r="G37" s="68" t="s">
        <v>318</v>
      </c>
      <c r="H37" s="68" t="s">
        <v>337</v>
      </c>
      <c r="I37" s="68" t="s">
        <v>319</v>
      </c>
      <c r="J37" s="124" t="s">
        <v>485</v>
      </c>
      <c r="K37" s="122" t="s">
        <v>338</v>
      </c>
      <c r="L37" s="124" t="s">
        <v>321</v>
      </c>
      <c r="M37" s="131" t="s">
        <v>322</v>
      </c>
      <c r="N37" s="124" t="s">
        <v>323</v>
      </c>
      <c r="O37" s="124" t="s">
        <v>380</v>
      </c>
      <c r="P37" s="124"/>
      <c r="Q37" s="124"/>
      <c r="R37" s="124"/>
      <c r="S37" s="147" t="s">
        <v>327</v>
      </c>
      <c r="T37" s="147" t="s">
        <v>328</v>
      </c>
      <c r="U37" s="131"/>
      <c r="V37" s="131"/>
      <c r="W37" s="131"/>
      <c r="X37" s="207" t="s">
        <v>332</v>
      </c>
      <c r="Y37" s="255" t="s">
        <v>333</v>
      </c>
      <c r="Z37" s="221" t="s">
        <v>334</v>
      </c>
      <c r="AA37" s="131"/>
      <c r="AB37" s="138"/>
      <c r="AC37" s="138"/>
      <c r="AD37" s="150">
        <f t="shared" si="0"/>
        <v>16</v>
      </c>
      <c r="AI37" s="31"/>
      <c r="AQ37" s="34"/>
    </row>
    <row r="38" spans="1:43" ht="15.75" customHeight="1" x14ac:dyDescent="0.2">
      <c r="A38" s="246">
        <v>31</v>
      </c>
      <c r="B38" s="252" t="s">
        <v>55</v>
      </c>
      <c r="C38" s="242">
        <v>16</v>
      </c>
      <c r="D38" s="249" t="s">
        <v>340</v>
      </c>
      <c r="E38" s="68" t="s">
        <v>484</v>
      </c>
      <c r="F38" s="68" t="s">
        <v>317</v>
      </c>
      <c r="G38" s="68" t="s">
        <v>318</v>
      </c>
      <c r="H38" s="68"/>
      <c r="I38" s="68"/>
      <c r="J38" s="124"/>
      <c r="K38" s="122" t="s">
        <v>338</v>
      </c>
      <c r="L38" s="124"/>
      <c r="M38" s="131" t="s">
        <v>322</v>
      </c>
      <c r="N38" s="124" t="s">
        <v>323</v>
      </c>
      <c r="O38" s="124"/>
      <c r="P38" s="124" t="s">
        <v>486</v>
      </c>
      <c r="Q38" s="124" t="s">
        <v>325</v>
      </c>
      <c r="R38" s="124" t="s">
        <v>326</v>
      </c>
      <c r="S38" s="147" t="s">
        <v>327</v>
      </c>
      <c r="T38" s="124"/>
      <c r="U38" s="131"/>
      <c r="V38" s="221" t="s">
        <v>330</v>
      </c>
      <c r="W38" s="221" t="s">
        <v>331</v>
      </c>
      <c r="X38" s="207" t="s">
        <v>332</v>
      </c>
      <c r="Y38" s="255" t="s">
        <v>333</v>
      </c>
      <c r="Z38" s="131"/>
      <c r="AA38" s="221" t="s">
        <v>335</v>
      </c>
      <c r="AB38" s="147" t="s">
        <v>336</v>
      </c>
      <c r="AC38" s="138"/>
      <c r="AD38" s="150">
        <f t="shared" si="0"/>
        <v>15</v>
      </c>
      <c r="AI38" s="31"/>
    </row>
    <row r="39" spans="1:43" ht="15.75" customHeight="1" x14ac:dyDescent="0.2">
      <c r="A39" s="253">
        <v>32</v>
      </c>
      <c r="B39" s="252" t="s">
        <v>90</v>
      </c>
      <c r="C39" s="242">
        <v>16</v>
      </c>
      <c r="D39" s="249" t="s">
        <v>36</v>
      </c>
      <c r="E39" s="68" t="s">
        <v>484</v>
      </c>
      <c r="F39" s="68" t="s">
        <v>317</v>
      </c>
      <c r="G39" s="68" t="s">
        <v>318</v>
      </c>
      <c r="H39" s="68"/>
      <c r="I39" s="68" t="s">
        <v>319</v>
      </c>
      <c r="J39" s="124"/>
      <c r="K39" s="122" t="s">
        <v>338</v>
      </c>
      <c r="L39" s="124" t="s">
        <v>321</v>
      </c>
      <c r="M39" s="131" t="s">
        <v>322</v>
      </c>
      <c r="N39" s="124" t="s">
        <v>323</v>
      </c>
      <c r="O39" s="124" t="s">
        <v>380</v>
      </c>
      <c r="P39" s="124" t="s">
        <v>486</v>
      </c>
      <c r="Q39" s="124" t="s">
        <v>325</v>
      </c>
      <c r="R39" s="124" t="s">
        <v>326</v>
      </c>
      <c r="S39" s="147" t="s">
        <v>327</v>
      </c>
      <c r="T39" s="124"/>
      <c r="U39" s="131"/>
      <c r="V39" s="221" t="s">
        <v>330</v>
      </c>
      <c r="W39" s="131"/>
      <c r="X39" s="207" t="s">
        <v>332</v>
      </c>
      <c r="Y39" s="255"/>
      <c r="Z39" s="221" t="s">
        <v>334</v>
      </c>
      <c r="AA39" s="131"/>
      <c r="AB39" s="138"/>
      <c r="AC39" s="138"/>
      <c r="AD39" s="150">
        <f t="shared" ref="AD39:AD69" si="1">COUNTA(E39:O39,Q39:AC39)</f>
        <v>15</v>
      </c>
      <c r="AM39" s="31"/>
      <c r="AN39" s="31"/>
      <c r="AO39" s="31"/>
      <c r="AP39" s="31"/>
      <c r="AQ39" s="34"/>
    </row>
    <row r="40" spans="1:43" ht="15.75" customHeight="1" x14ac:dyDescent="0.2">
      <c r="A40" s="253">
        <v>33</v>
      </c>
      <c r="B40" s="252" t="s">
        <v>265</v>
      </c>
      <c r="C40" s="242">
        <v>16</v>
      </c>
      <c r="D40" s="249" t="s">
        <v>19</v>
      </c>
      <c r="E40" s="68" t="s">
        <v>484</v>
      </c>
      <c r="F40" s="68" t="s">
        <v>317</v>
      </c>
      <c r="G40" s="68" t="s">
        <v>318</v>
      </c>
      <c r="H40" s="68"/>
      <c r="I40" s="68" t="s">
        <v>319</v>
      </c>
      <c r="J40" s="124" t="s">
        <v>485</v>
      </c>
      <c r="K40" s="122" t="s">
        <v>338</v>
      </c>
      <c r="L40" s="124" t="s">
        <v>321</v>
      </c>
      <c r="M40" s="131" t="s">
        <v>322</v>
      </c>
      <c r="N40" s="124" t="s">
        <v>323</v>
      </c>
      <c r="O40" s="124" t="s">
        <v>380</v>
      </c>
      <c r="P40" s="124" t="s">
        <v>486</v>
      </c>
      <c r="Q40" s="124"/>
      <c r="R40" s="124" t="s">
        <v>326</v>
      </c>
      <c r="S40" s="124"/>
      <c r="T40" s="124"/>
      <c r="U40" s="221" t="s">
        <v>329</v>
      </c>
      <c r="V40" s="221" t="s">
        <v>330</v>
      </c>
      <c r="W40" s="131"/>
      <c r="X40" s="136"/>
      <c r="Y40" s="255" t="s">
        <v>333</v>
      </c>
      <c r="Z40" s="221" t="s">
        <v>334</v>
      </c>
      <c r="AA40" s="131"/>
      <c r="AB40" s="138"/>
      <c r="AC40" s="138"/>
      <c r="AD40" s="150">
        <f t="shared" si="1"/>
        <v>15</v>
      </c>
      <c r="AM40" s="31"/>
      <c r="AN40" s="31"/>
      <c r="AO40" s="31"/>
      <c r="AP40" s="31"/>
    </row>
    <row r="41" spans="1:43" ht="15.75" customHeight="1" x14ac:dyDescent="0.2">
      <c r="A41" s="253"/>
      <c r="B41" s="252" t="s">
        <v>271</v>
      </c>
      <c r="C41" s="242">
        <v>16</v>
      </c>
      <c r="D41" s="249" t="s">
        <v>19</v>
      </c>
      <c r="E41" s="58"/>
      <c r="F41" s="68" t="s">
        <v>317</v>
      </c>
      <c r="G41" s="68" t="s">
        <v>318</v>
      </c>
      <c r="H41" s="68"/>
      <c r="I41" s="68"/>
      <c r="J41" s="124" t="s">
        <v>485</v>
      </c>
      <c r="K41" s="122" t="s">
        <v>338</v>
      </c>
      <c r="L41" s="124" t="s">
        <v>321</v>
      </c>
      <c r="M41" s="124"/>
      <c r="N41" s="124" t="s">
        <v>323</v>
      </c>
      <c r="O41" s="124"/>
      <c r="P41" s="124" t="s">
        <v>486</v>
      </c>
      <c r="Q41" s="124"/>
      <c r="R41" s="124" t="s">
        <v>326</v>
      </c>
      <c r="S41" s="124"/>
      <c r="T41" s="147" t="s">
        <v>328</v>
      </c>
      <c r="U41" s="221" t="s">
        <v>329</v>
      </c>
      <c r="V41" s="221" t="s">
        <v>330</v>
      </c>
      <c r="W41" s="131"/>
      <c r="X41" s="207" t="s">
        <v>332</v>
      </c>
      <c r="Y41" s="255" t="s">
        <v>333</v>
      </c>
      <c r="Z41" s="221" t="s">
        <v>334</v>
      </c>
      <c r="AA41" s="221" t="s">
        <v>335</v>
      </c>
      <c r="AB41" s="147" t="s">
        <v>336</v>
      </c>
      <c r="AC41" s="138"/>
      <c r="AD41" s="150">
        <f t="shared" si="1"/>
        <v>15</v>
      </c>
      <c r="AI41" s="31"/>
    </row>
    <row r="42" spans="1:43" ht="15.75" customHeight="1" x14ac:dyDescent="0.2">
      <c r="A42" s="253">
        <v>35</v>
      </c>
      <c r="B42" s="252" t="s">
        <v>123</v>
      </c>
      <c r="C42" s="242">
        <v>16</v>
      </c>
      <c r="D42" s="249"/>
      <c r="E42" s="68" t="s">
        <v>484</v>
      </c>
      <c r="F42" s="68" t="s">
        <v>317</v>
      </c>
      <c r="G42" s="68"/>
      <c r="H42" s="68" t="s">
        <v>337</v>
      </c>
      <c r="I42" s="68"/>
      <c r="J42" s="124" t="s">
        <v>485</v>
      </c>
      <c r="K42" s="122" t="s">
        <v>338</v>
      </c>
      <c r="L42" s="124"/>
      <c r="M42" s="131" t="s">
        <v>322</v>
      </c>
      <c r="N42" s="124"/>
      <c r="O42" s="124" t="s">
        <v>380</v>
      </c>
      <c r="P42" s="124" t="s">
        <v>486</v>
      </c>
      <c r="Q42" s="124"/>
      <c r="R42" s="124"/>
      <c r="S42" s="147" t="s">
        <v>327</v>
      </c>
      <c r="T42" s="147" t="s">
        <v>328</v>
      </c>
      <c r="U42" s="221" t="s">
        <v>329</v>
      </c>
      <c r="V42" s="221" t="s">
        <v>330</v>
      </c>
      <c r="W42" s="131"/>
      <c r="X42" s="207" t="s">
        <v>332</v>
      </c>
      <c r="Y42" s="149"/>
      <c r="Z42" s="221" t="s">
        <v>334</v>
      </c>
      <c r="AA42" s="221" t="s">
        <v>335</v>
      </c>
      <c r="AB42" s="147" t="s">
        <v>336</v>
      </c>
      <c r="AC42" s="138"/>
      <c r="AD42" s="150">
        <f t="shared" si="1"/>
        <v>15</v>
      </c>
    </row>
    <row r="43" spans="1:43" ht="15.75" customHeight="1" x14ac:dyDescent="0.2">
      <c r="A43" s="246"/>
      <c r="B43" s="252" t="s">
        <v>150</v>
      </c>
      <c r="C43" s="242">
        <v>16</v>
      </c>
      <c r="D43" s="249"/>
      <c r="E43" s="68"/>
      <c r="F43" s="68" t="s">
        <v>317</v>
      </c>
      <c r="G43" s="68" t="s">
        <v>318</v>
      </c>
      <c r="H43" s="68" t="s">
        <v>337</v>
      </c>
      <c r="I43" s="68"/>
      <c r="J43" s="124"/>
      <c r="K43" s="124"/>
      <c r="L43" s="124" t="s">
        <v>321</v>
      </c>
      <c r="M43" s="131" t="s">
        <v>322</v>
      </c>
      <c r="N43" s="124"/>
      <c r="O43" s="124" t="s">
        <v>380</v>
      </c>
      <c r="P43" s="147"/>
      <c r="Q43" s="124" t="s">
        <v>325</v>
      </c>
      <c r="R43" s="124" t="s">
        <v>326</v>
      </c>
      <c r="S43" s="124"/>
      <c r="T43" s="147" t="s">
        <v>328</v>
      </c>
      <c r="U43" s="131"/>
      <c r="V43" s="221" t="s">
        <v>330</v>
      </c>
      <c r="W43" s="221" t="s">
        <v>331</v>
      </c>
      <c r="X43" s="207" t="s">
        <v>332</v>
      </c>
      <c r="Y43" s="255" t="s">
        <v>333</v>
      </c>
      <c r="Z43" s="131"/>
      <c r="AA43" s="131"/>
      <c r="AB43" s="147" t="s">
        <v>336</v>
      </c>
      <c r="AC43" s="138"/>
      <c r="AD43" s="150">
        <f t="shared" si="1"/>
        <v>14</v>
      </c>
      <c r="AM43" s="31"/>
      <c r="AN43" s="31"/>
      <c r="AO43" s="31"/>
      <c r="AP43" s="31"/>
    </row>
    <row r="44" spans="1:43" ht="15.75" customHeight="1" x14ac:dyDescent="0.2">
      <c r="A44" s="246">
        <v>37</v>
      </c>
      <c r="B44" s="252" t="s">
        <v>92</v>
      </c>
      <c r="C44" s="242">
        <v>15</v>
      </c>
      <c r="D44" s="249" t="s">
        <v>36</v>
      </c>
      <c r="E44" s="68" t="s">
        <v>484</v>
      </c>
      <c r="F44" s="68" t="s">
        <v>317</v>
      </c>
      <c r="G44" s="68" t="s">
        <v>318</v>
      </c>
      <c r="H44" s="68" t="s">
        <v>337</v>
      </c>
      <c r="I44" s="68"/>
      <c r="J44" s="124"/>
      <c r="K44" s="122" t="s">
        <v>338</v>
      </c>
      <c r="L44" s="124" t="s">
        <v>321</v>
      </c>
      <c r="M44" s="131" t="s">
        <v>322</v>
      </c>
      <c r="N44" s="124"/>
      <c r="O44" s="124" t="s">
        <v>380</v>
      </c>
      <c r="P44" s="124" t="s">
        <v>486</v>
      </c>
      <c r="Q44" s="124" t="s">
        <v>325</v>
      </c>
      <c r="R44" s="124" t="s">
        <v>326</v>
      </c>
      <c r="S44" s="147" t="s">
        <v>327</v>
      </c>
      <c r="T44" s="124"/>
      <c r="U44" s="131"/>
      <c r="V44" s="131"/>
      <c r="W44" s="221" t="s">
        <v>331</v>
      </c>
      <c r="X44" s="136"/>
      <c r="Y44" s="255" t="s">
        <v>333</v>
      </c>
      <c r="Z44" s="131"/>
      <c r="AA44" s="131"/>
      <c r="AB44" s="147" t="s">
        <v>336</v>
      </c>
      <c r="AC44" s="138"/>
      <c r="AD44" s="150">
        <f t="shared" si="1"/>
        <v>14</v>
      </c>
      <c r="AM44" s="31"/>
      <c r="AN44" s="31"/>
      <c r="AO44" s="31"/>
      <c r="AP44" s="31"/>
    </row>
    <row r="45" spans="1:43" ht="15.75" customHeight="1" x14ac:dyDescent="0.2">
      <c r="A45" s="253"/>
      <c r="B45" s="252" t="s">
        <v>143</v>
      </c>
      <c r="C45" s="242">
        <v>15</v>
      </c>
      <c r="D45" s="251" t="s">
        <v>36</v>
      </c>
      <c r="E45" s="68" t="s">
        <v>484</v>
      </c>
      <c r="F45" s="68" t="s">
        <v>317</v>
      </c>
      <c r="G45" s="68" t="s">
        <v>318</v>
      </c>
      <c r="H45" s="68" t="s">
        <v>337</v>
      </c>
      <c r="I45" s="68"/>
      <c r="J45" s="124" t="s">
        <v>485</v>
      </c>
      <c r="K45" s="122" t="s">
        <v>338</v>
      </c>
      <c r="L45" s="124" t="s">
        <v>321</v>
      </c>
      <c r="M45" s="131" t="s">
        <v>322</v>
      </c>
      <c r="N45" s="124"/>
      <c r="O45" s="124"/>
      <c r="P45" s="124" t="s">
        <v>486</v>
      </c>
      <c r="Q45" s="124"/>
      <c r="R45" s="124"/>
      <c r="S45" s="124"/>
      <c r="T45" s="147" t="s">
        <v>328</v>
      </c>
      <c r="U45" s="221" t="s">
        <v>329</v>
      </c>
      <c r="V45" s="131"/>
      <c r="W45" s="221" t="s">
        <v>331</v>
      </c>
      <c r="X45" s="136"/>
      <c r="Y45" s="255" t="s">
        <v>333</v>
      </c>
      <c r="Z45" s="221" t="s">
        <v>334</v>
      </c>
      <c r="AA45" s="131"/>
      <c r="AB45" s="147" t="s">
        <v>336</v>
      </c>
      <c r="AC45" s="138"/>
      <c r="AD45" s="150">
        <f t="shared" si="1"/>
        <v>14</v>
      </c>
      <c r="AI45" s="31"/>
    </row>
    <row r="46" spans="1:43" ht="15.75" hidden="1" customHeight="1" x14ac:dyDescent="0.2">
      <c r="A46" s="253"/>
      <c r="B46" s="252" t="s">
        <v>488</v>
      </c>
      <c r="C46" s="242"/>
      <c r="D46" s="249"/>
      <c r="E46" s="68"/>
      <c r="F46" s="68"/>
      <c r="G46" s="68"/>
      <c r="H46" s="68"/>
      <c r="I46" s="68"/>
      <c r="J46" s="124"/>
      <c r="K46" s="124"/>
      <c r="L46" s="124"/>
      <c r="M46" s="131"/>
      <c r="N46" s="124"/>
      <c r="O46" s="124"/>
      <c r="P46" s="124"/>
      <c r="Q46" s="124"/>
      <c r="R46" s="124"/>
      <c r="S46" s="124"/>
      <c r="T46" s="124"/>
      <c r="U46" s="131"/>
      <c r="V46" s="131"/>
      <c r="W46" s="131"/>
      <c r="X46" s="136"/>
      <c r="Y46" s="149"/>
      <c r="Z46" s="116"/>
      <c r="AA46" s="131"/>
      <c r="AB46" s="138"/>
      <c r="AC46" s="138"/>
      <c r="AD46" s="150">
        <f t="shared" si="1"/>
        <v>0</v>
      </c>
      <c r="AI46" s="31"/>
    </row>
    <row r="47" spans="1:43" ht="15.75" customHeight="1" x14ac:dyDescent="0.2">
      <c r="A47" s="253">
        <v>39</v>
      </c>
      <c r="B47" s="252" t="s">
        <v>107</v>
      </c>
      <c r="C47" s="242">
        <v>15</v>
      </c>
      <c r="D47" s="249" t="s">
        <v>19</v>
      </c>
      <c r="E47" s="68"/>
      <c r="F47" s="68" t="s">
        <v>317</v>
      </c>
      <c r="G47" s="70"/>
      <c r="H47" s="68" t="s">
        <v>337</v>
      </c>
      <c r="I47" s="68"/>
      <c r="J47" s="116"/>
      <c r="K47" s="122" t="s">
        <v>338</v>
      </c>
      <c r="L47" s="124" t="s">
        <v>321</v>
      </c>
      <c r="M47" s="131" t="s">
        <v>322</v>
      </c>
      <c r="N47" s="124"/>
      <c r="O47" s="124"/>
      <c r="P47" s="124" t="s">
        <v>486</v>
      </c>
      <c r="Q47" s="124"/>
      <c r="R47" s="124" t="s">
        <v>326</v>
      </c>
      <c r="S47" s="124"/>
      <c r="T47" s="147" t="s">
        <v>328</v>
      </c>
      <c r="U47" s="221" t="s">
        <v>329</v>
      </c>
      <c r="V47" s="131"/>
      <c r="W47" s="221" t="s">
        <v>331</v>
      </c>
      <c r="X47" s="207" t="s">
        <v>332</v>
      </c>
      <c r="Y47" s="255" t="s">
        <v>333</v>
      </c>
      <c r="Z47" s="221" t="s">
        <v>334</v>
      </c>
      <c r="AA47" s="221" t="s">
        <v>335</v>
      </c>
      <c r="AB47" s="147" t="s">
        <v>336</v>
      </c>
      <c r="AC47" s="138"/>
      <c r="AD47" s="150">
        <f t="shared" si="1"/>
        <v>14</v>
      </c>
    </row>
    <row r="48" spans="1:43" ht="15.75" customHeight="1" x14ac:dyDescent="0.2">
      <c r="A48" s="253">
        <v>40</v>
      </c>
      <c r="B48" s="252" t="s">
        <v>91</v>
      </c>
      <c r="C48" s="242">
        <v>15</v>
      </c>
      <c r="D48" s="249"/>
      <c r="E48" s="68"/>
      <c r="F48" s="68" t="s">
        <v>317</v>
      </c>
      <c r="G48" s="68" t="s">
        <v>318</v>
      </c>
      <c r="H48" s="68" t="s">
        <v>337</v>
      </c>
      <c r="I48" s="68" t="s">
        <v>319</v>
      </c>
      <c r="J48" s="124" t="s">
        <v>485</v>
      </c>
      <c r="K48" s="122"/>
      <c r="L48" s="124" t="s">
        <v>321</v>
      </c>
      <c r="M48" s="131" t="s">
        <v>322</v>
      </c>
      <c r="N48" s="124"/>
      <c r="O48" s="124"/>
      <c r="P48" s="124"/>
      <c r="Q48" s="124"/>
      <c r="R48" s="124"/>
      <c r="S48" s="147" t="s">
        <v>327</v>
      </c>
      <c r="T48" s="147" t="s">
        <v>328</v>
      </c>
      <c r="U48" s="131"/>
      <c r="V48" s="221" t="s">
        <v>330</v>
      </c>
      <c r="W48" s="221" t="s">
        <v>331</v>
      </c>
      <c r="X48" s="207" t="s">
        <v>332</v>
      </c>
      <c r="Y48" s="255" t="s">
        <v>333</v>
      </c>
      <c r="Z48" s="221" t="s">
        <v>334</v>
      </c>
      <c r="AA48" s="221" t="s">
        <v>335</v>
      </c>
      <c r="AB48" s="147" t="s">
        <v>336</v>
      </c>
      <c r="AC48" s="138"/>
      <c r="AD48" s="150">
        <f t="shared" si="1"/>
        <v>16</v>
      </c>
    </row>
    <row r="49" spans="1:34" ht="15.75" customHeight="1" x14ac:dyDescent="0.2">
      <c r="A49" s="253">
        <v>41</v>
      </c>
      <c r="B49" s="252" t="s">
        <v>35</v>
      </c>
      <c r="C49" s="242">
        <v>14</v>
      </c>
      <c r="D49" s="249" t="s">
        <v>19</v>
      </c>
      <c r="E49" s="68" t="s">
        <v>484</v>
      </c>
      <c r="F49" s="68" t="s">
        <v>317</v>
      </c>
      <c r="G49" s="68"/>
      <c r="H49" s="68"/>
      <c r="I49" s="68" t="s">
        <v>319</v>
      </c>
      <c r="J49" s="124" t="s">
        <v>485</v>
      </c>
      <c r="K49" s="122" t="s">
        <v>338</v>
      </c>
      <c r="L49" s="124" t="s">
        <v>321</v>
      </c>
      <c r="M49" s="131"/>
      <c r="N49" s="124"/>
      <c r="O49" s="124" t="s">
        <v>380</v>
      </c>
      <c r="P49" s="124" t="s">
        <v>486</v>
      </c>
      <c r="Q49" s="124"/>
      <c r="R49" s="124" t="s">
        <v>326</v>
      </c>
      <c r="S49" s="124"/>
      <c r="T49" s="147" t="s">
        <v>328</v>
      </c>
      <c r="U49" s="131"/>
      <c r="V49" s="131"/>
      <c r="W49" s="131"/>
      <c r="X49" s="207" t="s">
        <v>332</v>
      </c>
      <c r="Y49" s="149"/>
      <c r="Z49" s="221" t="s">
        <v>334</v>
      </c>
      <c r="AA49" s="131"/>
      <c r="AB49" s="147" t="s">
        <v>336</v>
      </c>
      <c r="AC49" s="138"/>
      <c r="AD49" s="150">
        <f t="shared" si="1"/>
        <v>12</v>
      </c>
    </row>
    <row r="50" spans="1:34" ht="15.75" customHeight="1" x14ac:dyDescent="0.2">
      <c r="A50" s="253"/>
      <c r="B50" s="252" t="s">
        <v>66</v>
      </c>
      <c r="C50" s="242">
        <v>14</v>
      </c>
      <c r="D50" s="249" t="s">
        <v>19</v>
      </c>
      <c r="E50" s="68" t="s">
        <v>484</v>
      </c>
      <c r="F50" s="68"/>
      <c r="G50" s="68"/>
      <c r="H50" s="68"/>
      <c r="I50" s="70"/>
      <c r="J50" s="117"/>
      <c r="K50" s="127"/>
      <c r="L50" s="116"/>
      <c r="M50" s="116"/>
      <c r="N50" s="116"/>
      <c r="O50" s="116"/>
      <c r="P50" s="124" t="s">
        <v>486</v>
      </c>
      <c r="Q50" s="124" t="s">
        <v>325</v>
      </c>
      <c r="R50" s="124" t="s">
        <v>326</v>
      </c>
      <c r="S50" s="147" t="s">
        <v>327</v>
      </c>
      <c r="T50" s="147" t="s">
        <v>328</v>
      </c>
      <c r="U50" s="221" t="s">
        <v>329</v>
      </c>
      <c r="V50" s="221" t="s">
        <v>330</v>
      </c>
      <c r="W50" s="221" t="s">
        <v>331</v>
      </c>
      <c r="X50" s="207" t="s">
        <v>332</v>
      </c>
      <c r="Y50" s="255" t="s">
        <v>333</v>
      </c>
      <c r="Z50" s="221" t="s">
        <v>334</v>
      </c>
      <c r="AA50" s="221" t="s">
        <v>335</v>
      </c>
      <c r="AB50" s="147" t="s">
        <v>336</v>
      </c>
      <c r="AC50" s="138"/>
      <c r="AD50" s="150">
        <f t="shared" si="1"/>
        <v>13</v>
      </c>
    </row>
    <row r="51" spans="1:34" ht="15.75" customHeight="1" x14ac:dyDescent="0.2">
      <c r="A51" s="253">
        <v>43</v>
      </c>
      <c r="B51" s="252" t="s">
        <v>177</v>
      </c>
      <c r="C51" s="242">
        <v>13</v>
      </c>
      <c r="D51" s="249" t="s">
        <v>36</v>
      </c>
      <c r="E51" s="68" t="s">
        <v>484</v>
      </c>
      <c r="F51" s="68" t="s">
        <v>317</v>
      </c>
      <c r="G51" s="68"/>
      <c r="H51" s="68" t="s">
        <v>337</v>
      </c>
      <c r="I51" s="68" t="s">
        <v>319</v>
      </c>
      <c r="J51" s="124" t="s">
        <v>485</v>
      </c>
      <c r="K51" s="122"/>
      <c r="L51" s="124" t="s">
        <v>321</v>
      </c>
      <c r="M51" s="131"/>
      <c r="N51" s="124" t="s">
        <v>323</v>
      </c>
      <c r="O51" s="124"/>
      <c r="P51" s="124"/>
      <c r="Q51" s="124"/>
      <c r="R51" s="124"/>
      <c r="S51" s="124"/>
      <c r="T51" s="147" t="s">
        <v>328</v>
      </c>
      <c r="U51" s="221" t="s">
        <v>329</v>
      </c>
      <c r="V51" s="131"/>
      <c r="W51" s="221" t="s">
        <v>331</v>
      </c>
      <c r="X51" s="136"/>
      <c r="Y51" s="255" t="s">
        <v>333</v>
      </c>
      <c r="Z51" s="221" t="s">
        <v>334</v>
      </c>
      <c r="AA51" s="131"/>
      <c r="AB51" s="147" t="s">
        <v>336</v>
      </c>
      <c r="AC51" s="138"/>
      <c r="AD51" s="150">
        <f t="shared" si="1"/>
        <v>13</v>
      </c>
    </row>
    <row r="52" spans="1:34" ht="15.75" customHeight="1" x14ac:dyDescent="0.2">
      <c r="A52" s="246">
        <v>44</v>
      </c>
      <c r="B52" s="252" t="s">
        <v>246</v>
      </c>
      <c r="C52" s="242">
        <v>13</v>
      </c>
      <c r="D52" s="249" t="s">
        <v>19</v>
      </c>
      <c r="E52" s="68" t="s">
        <v>484</v>
      </c>
      <c r="F52" s="68" t="s">
        <v>317</v>
      </c>
      <c r="G52" s="68" t="s">
        <v>318</v>
      </c>
      <c r="H52" s="68" t="s">
        <v>337</v>
      </c>
      <c r="I52" s="68"/>
      <c r="J52" s="124" t="s">
        <v>485</v>
      </c>
      <c r="K52" s="122" t="s">
        <v>338</v>
      </c>
      <c r="L52" s="124" t="s">
        <v>321</v>
      </c>
      <c r="M52" s="131"/>
      <c r="N52" s="124"/>
      <c r="O52" s="124"/>
      <c r="P52" s="124"/>
      <c r="Q52" s="124"/>
      <c r="R52" s="124"/>
      <c r="S52" s="124"/>
      <c r="T52" s="147" t="s">
        <v>328</v>
      </c>
      <c r="U52" s="221" t="s">
        <v>329</v>
      </c>
      <c r="V52" s="131"/>
      <c r="W52" s="221" t="s">
        <v>331</v>
      </c>
      <c r="X52" s="207" t="s">
        <v>332</v>
      </c>
      <c r="Y52" s="255" t="s">
        <v>333</v>
      </c>
      <c r="Z52" s="131"/>
      <c r="AA52" s="131"/>
      <c r="AB52" s="147" t="s">
        <v>336</v>
      </c>
      <c r="AC52" s="138"/>
      <c r="AD52" s="150">
        <f t="shared" si="1"/>
        <v>13</v>
      </c>
      <c r="AE52" s="44"/>
      <c r="AF52" s="6"/>
      <c r="AG52" s="6"/>
      <c r="AH52" s="6"/>
    </row>
    <row r="53" spans="1:34" ht="15.75" customHeight="1" x14ac:dyDescent="0.2">
      <c r="A53" s="128">
        <v>45</v>
      </c>
      <c r="B53" s="252" t="s">
        <v>87</v>
      </c>
      <c r="C53" s="242">
        <v>13</v>
      </c>
      <c r="D53" s="251"/>
      <c r="E53" s="68" t="s">
        <v>484</v>
      </c>
      <c r="F53" s="68" t="s">
        <v>317</v>
      </c>
      <c r="G53" s="68" t="s">
        <v>318</v>
      </c>
      <c r="H53" s="68" t="s">
        <v>337</v>
      </c>
      <c r="I53" s="68"/>
      <c r="J53" s="124"/>
      <c r="K53" s="122" t="s">
        <v>338</v>
      </c>
      <c r="L53" s="124" t="s">
        <v>321</v>
      </c>
      <c r="M53" s="131" t="s">
        <v>322</v>
      </c>
      <c r="N53" s="124" t="s">
        <v>323</v>
      </c>
      <c r="O53" s="124" t="s">
        <v>380</v>
      </c>
      <c r="P53" s="124" t="s">
        <v>486</v>
      </c>
      <c r="Q53" s="124"/>
      <c r="R53" s="124"/>
      <c r="S53" s="147" t="s">
        <v>327</v>
      </c>
      <c r="T53" s="147" t="s">
        <v>328</v>
      </c>
      <c r="U53" s="221" t="s">
        <v>329</v>
      </c>
      <c r="V53" s="131"/>
      <c r="W53" s="131"/>
      <c r="X53" s="136"/>
      <c r="Y53" s="149"/>
      <c r="Z53" s="131"/>
      <c r="AA53" s="131"/>
      <c r="AB53" s="138"/>
      <c r="AC53" s="138"/>
      <c r="AD53" s="150">
        <f t="shared" si="1"/>
        <v>12</v>
      </c>
      <c r="AE53" s="31"/>
      <c r="AF53" s="6"/>
      <c r="AG53" s="6"/>
      <c r="AH53" s="6"/>
    </row>
    <row r="54" spans="1:34" ht="15.75" customHeight="1" x14ac:dyDescent="0.2">
      <c r="A54" s="246"/>
      <c r="B54" s="252" t="s">
        <v>343</v>
      </c>
      <c r="C54" s="242">
        <v>13</v>
      </c>
      <c r="D54" s="249"/>
      <c r="E54" s="68"/>
      <c r="F54" s="68" t="s">
        <v>317</v>
      </c>
      <c r="G54" s="68" t="s">
        <v>318</v>
      </c>
      <c r="H54" s="68" t="s">
        <v>337</v>
      </c>
      <c r="I54" s="68"/>
      <c r="J54" s="124"/>
      <c r="K54" s="122" t="s">
        <v>338</v>
      </c>
      <c r="L54" s="124" t="s">
        <v>321</v>
      </c>
      <c r="M54" s="131" t="s">
        <v>322</v>
      </c>
      <c r="N54" s="124"/>
      <c r="O54" s="124" t="s">
        <v>380</v>
      </c>
      <c r="P54" s="124" t="s">
        <v>486</v>
      </c>
      <c r="Q54" s="124"/>
      <c r="R54" s="124"/>
      <c r="S54" s="124"/>
      <c r="T54" s="147" t="s">
        <v>328</v>
      </c>
      <c r="U54" s="131"/>
      <c r="V54" s="131"/>
      <c r="W54" s="131"/>
      <c r="X54" s="136"/>
      <c r="Y54" s="149"/>
      <c r="Z54" s="221" t="s">
        <v>334</v>
      </c>
      <c r="AA54" s="131"/>
      <c r="AB54" s="147" t="s">
        <v>336</v>
      </c>
      <c r="AC54" s="138"/>
      <c r="AD54" s="150">
        <f t="shared" si="1"/>
        <v>10</v>
      </c>
      <c r="AE54" s="31"/>
      <c r="AF54" s="6"/>
      <c r="AG54" s="6"/>
      <c r="AH54" s="6"/>
    </row>
    <row r="55" spans="1:34" ht="15.75" customHeight="1" x14ac:dyDescent="0.2">
      <c r="A55" s="253"/>
      <c r="B55" s="250" t="s">
        <v>489</v>
      </c>
      <c r="C55" s="242">
        <v>13</v>
      </c>
      <c r="D55" s="249"/>
      <c r="E55" s="58"/>
      <c r="F55" s="68"/>
      <c r="G55" s="68" t="s">
        <v>318</v>
      </c>
      <c r="H55" s="68" t="s">
        <v>337</v>
      </c>
      <c r="I55" s="68" t="s">
        <v>319</v>
      </c>
      <c r="J55" s="124"/>
      <c r="K55" s="122" t="s">
        <v>338</v>
      </c>
      <c r="L55" s="124" t="s">
        <v>321</v>
      </c>
      <c r="M55" s="131"/>
      <c r="N55" s="124"/>
      <c r="O55" s="124"/>
      <c r="P55" s="124"/>
      <c r="Q55" s="116"/>
      <c r="R55" s="124" t="s">
        <v>326</v>
      </c>
      <c r="S55" s="147" t="s">
        <v>327</v>
      </c>
      <c r="T55" s="124"/>
      <c r="U55" s="221" t="s">
        <v>329</v>
      </c>
      <c r="V55" s="131"/>
      <c r="W55" s="221" t="s">
        <v>331</v>
      </c>
      <c r="X55" s="207" t="s">
        <v>332</v>
      </c>
      <c r="Y55" s="255" t="s">
        <v>333</v>
      </c>
      <c r="Z55" s="221" t="s">
        <v>334</v>
      </c>
      <c r="AA55" s="221" t="s">
        <v>335</v>
      </c>
      <c r="AB55" s="138"/>
      <c r="AC55" s="138"/>
      <c r="AD55" s="150">
        <f t="shared" si="1"/>
        <v>13</v>
      </c>
      <c r="AE55" s="31"/>
      <c r="AF55" s="6"/>
      <c r="AG55" s="6"/>
      <c r="AH55" s="6"/>
    </row>
    <row r="56" spans="1:34" ht="15.75" customHeight="1" x14ac:dyDescent="0.2">
      <c r="A56" s="128"/>
      <c r="B56" s="250" t="s">
        <v>436</v>
      </c>
      <c r="C56" s="242">
        <v>13</v>
      </c>
      <c r="D56" s="251"/>
      <c r="E56" s="58"/>
      <c r="F56" s="68" t="s">
        <v>317</v>
      </c>
      <c r="G56" s="68" t="s">
        <v>318</v>
      </c>
      <c r="H56" s="68"/>
      <c r="I56" s="68"/>
      <c r="J56" s="124" t="s">
        <v>485</v>
      </c>
      <c r="K56" s="122" t="s">
        <v>338</v>
      </c>
      <c r="L56" s="124"/>
      <c r="M56" s="131" t="s">
        <v>322</v>
      </c>
      <c r="N56" s="124" t="s">
        <v>323</v>
      </c>
      <c r="O56" s="124"/>
      <c r="P56" s="124" t="s">
        <v>486</v>
      </c>
      <c r="Q56" s="124" t="s">
        <v>325</v>
      </c>
      <c r="R56" s="124" t="s">
        <v>326</v>
      </c>
      <c r="S56" s="124"/>
      <c r="T56" s="124"/>
      <c r="U56" s="221" t="s">
        <v>329</v>
      </c>
      <c r="V56" s="116"/>
      <c r="W56" s="221" t="s">
        <v>331</v>
      </c>
      <c r="X56" s="207" t="s">
        <v>332</v>
      </c>
      <c r="Y56" s="149"/>
      <c r="Z56" s="221" t="s">
        <v>334</v>
      </c>
      <c r="AA56" s="131"/>
      <c r="AB56" s="138"/>
      <c r="AC56" s="52"/>
      <c r="AD56" s="150">
        <f t="shared" si="1"/>
        <v>12</v>
      </c>
      <c r="AE56" s="31"/>
      <c r="AF56" s="6"/>
      <c r="AG56" s="6"/>
      <c r="AH56" s="6"/>
    </row>
    <row r="57" spans="1:34" ht="15.75" customHeight="1" x14ac:dyDescent="0.2">
      <c r="A57" s="246">
        <v>49</v>
      </c>
      <c r="B57" s="252" t="s">
        <v>65</v>
      </c>
      <c r="C57" s="242">
        <v>12</v>
      </c>
      <c r="D57" s="249" t="s">
        <v>32</v>
      </c>
      <c r="E57" s="68" t="s">
        <v>484</v>
      </c>
      <c r="F57" s="68" t="s">
        <v>317</v>
      </c>
      <c r="G57" s="68" t="s">
        <v>318</v>
      </c>
      <c r="H57" s="68"/>
      <c r="I57" s="68" t="s">
        <v>319</v>
      </c>
      <c r="J57" s="124"/>
      <c r="K57" s="122"/>
      <c r="L57" s="124" t="s">
        <v>321</v>
      </c>
      <c r="M57" s="131"/>
      <c r="N57" s="124"/>
      <c r="O57" s="124"/>
      <c r="P57" s="124"/>
      <c r="Q57" s="124"/>
      <c r="R57" s="122"/>
      <c r="S57" s="147" t="s">
        <v>327</v>
      </c>
      <c r="T57" s="147" t="s">
        <v>328</v>
      </c>
      <c r="U57" s="221" t="s">
        <v>329</v>
      </c>
      <c r="V57" s="131"/>
      <c r="W57" s="221" t="s">
        <v>331</v>
      </c>
      <c r="X57" s="207" t="s">
        <v>332</v>
      </c>
      <c r="Y57" s="149"/>
      <c r="Z57" s="221" t="s">
        <v>334</v>
      </c>
      <c r="AA57" s="131"/>
      <c r="AB57" s="147" t="s">
        <v>336</v>
      </c>
      <c r="AC57" s="138"/>
      <c r="AD57" s="150">
        <f t="shared" si="1"/>
        <v>12</v>
      </c>
      <c r="AE57" s="31"/>
    </row>
    <row r="58" spans="1:34" ht="15.75" customHeight="1" x14ac:dyDescent="0.2">
      <c r="A58" s="253">
        <v>50</v>
      </c>
      <c r="B58" s="252" t="s">
        <v>254</v>
      </c>
      <c r="C58" s="242">
        <v>12</v>
      </c>
      <c r="D58" s="249" t="s">
        <v>36</v>
      </c>
      <c r="E58" s="68" t="s">
        <v>484</v>
      </c>
      <c r="F58" s="68" t="s">
        <v>317</v>
      </c>
      <c r="G58" s="68" t="s">
        <v>318</v>
      </c>
      <c r="H58" s="68"/>
      <c r="I58" s="68"/>
      <c r="J58" s="124" t="s">
        <v>485</v>
      </c>
      <c r="K58" s="124" t="s">
        <v>338</v>
      </c>
      <c r="L58" s="124" t="s">
        <v>321</v>
      </c>
      <c r="M58" s="131"/>
      <c r="N58" s="124"/>
      <c r="O58" s="124"/>
      <c r="P58" s="124"/>
      <c r="Q58" s="124"/>
      <c r="R58" s="124"/>
      <c r="S58" s="124"/>
      <c r="T58" s="147" t="s">
        <v>328</v>
      </c>
      <c r="U58" s="221" t="s">
        <v>329</v>
      </c>
      <c r="V58" s="131"/>
      <c r="W58" s="221" t="s">
        <v>331</v>
      </c>
      <c r="X58" s="207" t="s">
        <v>332</v>
      </c>
      <c r="Y58" s="255" t="s">
        <v>333</v>
      </c>
      <c r="Z58" s="221" t="s">
        <v>334</v>
      </c>
      <c r="AA58" s="131"/>
      <c r="AB58" s="138"/>
      <c r="AC58" s="138"/>
      <c r="AD58" s="150">
        <f t="shared" si="1"/>
        <v>12</v>
      </c>
      <c r="AE58" s="31"/>
      <c r="AF58" s="6"/>
      <c r="AG58" s="6"/>
      <c r="AH58" s="6"/>
    </row>
    <row r="59" spans="1:34" ht="15.75" customHeight="1" x14ac:dyDescent="0.2">
      <c r="A59" s="253">
        <v>51</v>
      </c>
      <c r="B59" s="252" t="s">
        <v>98</v>
      </c>
      <c r="C59" s="242">
        <v>12</v>
      </c>
      <c r="D59" s="254"/>
      <c r="E59" s="68"/>
      <c r="F59" s="68" t="s">
        <v>317</v>
      </c>
      <c r="G59" s="68" t="s">
        <v>318</v>
      </c>
      <c r="H59" s="68" t="s">
        <v>337</v>
      </c>
      <c r="I59" s="68"/>
      <c r="J59" s="124"/>
      <c r="K59" s="122"/>
      <c r="L59" s="124" t="s">
        <v>321</v>
      </c>
      <c r="M59" s="131"/>
      <c r="N59" s="124" t="s">
        <v>323</v>
      </c>
      <c r="O59" s="124"/>
      <c r="P59" s="124"/>
      <c r="Q59" s="124" t="s">
        <v>325</v>
      </c>
      <c r="R59" s="124"/>
      <c r="S59" s="147" t="s">
        <v>327</v>
      </c>
      <c r="T59" s="116"/>
      <c r="U59" s="221" t="s">
        <v>329</v>
      </c>
      <c r="V59" s="221" t="s">
        <v>330</v>
      </c>
      <c r="W59" s="131"/>
      <c r="X59" s="207" t="s">
        <v>332</v>
      </c>
      <c r="Y59" s="255" t="s">
        <v>333</v>
      </c>
      <c r="Z59" s="221" t="s">
        <v>334</v>
      </c>
      <c r="AA59" s="149"/>
      <c r="AB59" s="138"/>
      <c r="AC59" s="138"/>
      <c r="AD59" s="150">
        <f t="shared" si="1"/>
        <v>12</v>
      </c>
      <c r="AE59" s="31"/>
      <c r="AF59" s="6"/>
      <c r="AG59" s="6"/>
      <c r="AH59" s="6"/>
    </row>
    <row r="60" spans="1:34" ht="15.75" customHeight="1" x14ac:dyDescent="0.2">
      <c r="A60" s="253">
        <v>52</v>
      </c>
      <c r="B60" s="252" t="s">
        <v>180</v>
      </c>
      <c r="C60" s="242">
        <v>11</v>
      </c>
      <c r="D60" s="249" t="s">
        <v>19</v>
      </c>
      <c r="E60" s="68" t="s">
        <v>484</v>
      </c>
      <c r="F60" s="68" t="s">
        <v>317</v>
      </c>
      <c r="G60" s="68"/>
      <c r="H60" s="68" t="s">
        <v>337</v>
      </c>
      <c r="I60" s="68"/>
      <c r="J60" s="124"/>
      <c r="K60" s="122" t="s">
        <v>338</v>
      </c>
      <c r="L60" s="124" t="s">
        <v>321</v>
      </c>
      <c r="M60" s="131"/>
      <c r="N60" s="124"/>
      <c r="O60" s="124"/>
      <c r="P60" s="124"/>
      <c r="Q60" s="124"/>
      <c r="R60" s="124" t="s">
        <v>326</v>
      </c>
      <c r="S60" s="124"/>
      <c r="T60" s="124"/>
      <c r="U60" s="221" t="s">
        <v>329</v>
      </c>
      <c r="V60" s="221" t="s">
        <v>330</v>
      </c>
      <c r="W60" s="221" t="s">
        <v>331</v>
      </c>
      <c r="X60" s="207" t="s">
        <v>332</v>
      </c>
      <c r="Y60" s="255" t="s">
        <v>333</v>
      </c>
      <c r="Z60" s="131"/>
      <c r="AA60" s="131"/>
      <c r="AB60" s="138"/>
      <c r="AC60" s="138"/>
      <c r="AD60" s="150">
        <f t="shared" si="1"/>
        <v>11</v>
      </c>
      <c r="AE60" s="31"/>
      <c r="AF60" s="6"/>
      <c r="AG60" s="6"/>
      <c r="AH60" s="6"/>
    </row>
    <row r="61" spans="1:34" ht="15.75" customHeight="1" x14ac:dyDescent="0.2">
      <c r="A61" s="253"/>
      <c r="B61" s="252" t="s">
        <v>199</v>
      </c>
      <c r="C61" s="242">
        <v>11</v>
      </c>
      <c r="D61" s="249" t="s">
        <v>19</v>
      </c>
      <c r="E61" s="68" t="s">
        <v>484</v>
      </c>
      <c r="F61" s="68" t="s">
        <v>317</v>
      </c>
      <c r="G61" s="68"/>
      <c r="H61" s="68" t="s">
        <v>337</v>
      </c>
      <c r="I61" s="68" t="s">
        <v>319</v>
      </c>
      <c r="J61" s="124"/>
      <c r="K61" s="122" t="s">
        <v>338</v>
      </c>
      <c r="L61" s="124" t="s">
        <v>321</v>
      </c>
      <c r="M61" s="131"/>
      <c r="N61" s="124" t="s">
        <v>323</v>
      </c>
      <c r="O61" s="124"/>
      <c r="P61" s="124"/>
      <c r="Q61" s="124" t="s">
        <v>325</v>
      </c>
      <c r="R61" s="124" t="s">
        <v>326</v>
      </c>
      <c r="S61" s="124"/>
      <c r="T61" s="124"/>
      <c r="U61" s="127"/>
      <c r="V61" s="131"/>
      <c r="W61" s="131"/>
      <c r="X61" s="136"/>
      <c r="Y61" s="149"/>
      <c r="Z61" s="131"/>
      <c r="AA61" s="116"/>
      <c r="AB61" s="147" t="s">
        <v>336</v>
      </c>
      <c r="AC61" s="138"/>
      <c r="AD61" s="150">
        <f t="shared" si="1"/>
        <v>10</v>
      </c>
      <c r="AE61" s="31"/>
    </row>
    <row r="62" spans="1:34" ht="15.75" customHeight="1" x14ac:dyDescent="0.2">
      <c r="A62" s="253">
        <v>54</v>
      </c>
      <c r="B62" s="252" t="s">
        <v>81</v>
      </c>
      <c r="C62" s="242">
        <v>10</v>
      </c>
      <c r="D62" s="249" t="s">
        <v>19</v>
      </c>
      <c r="E62" s="68"/>
      <c r="F62" s="68" t="s">
        <v>317</v>
      </c>
      <c r="G62" s="68"/>
      <c r="H62" s="68"/>
      <c r="I62" s="68"/>
      <c r="J62" s="124" t="s">
        <v>485</v>
      </c>
      <c r="K62" s="52"/>
      <c r="L62" s="124" t="s">
        <v>321</v>
      </c>
      <c r="M62" s="116"/>
      <c r="N62" s="124"/>
      <c r="O62" s="124" t="s">
        <v>380</v>
      </c>
      <c r="P62" s="116"/>
      <c r="Q62" s="124"/>
      <c r="R62" s="116"/>
      <c r="S62" s="147" t="s">
        <v>327</v>
      </c>
      <c r="T62" s="147" t="s">
        <v>328</v>
      </c>
      <c r="U62" s="221" t="s">
        <v>329</v>
      </c>
      <c r="V62" s="221" t="s">
        <v>330</v>
      </c>
      <c r="W62" s="131"/>
      <c r="X62" s="136"/>
      <c r="Y62" s="149"/>
      <c r="Z62" s="221" t="s">
        <v>334</v>
      </c>
      <c r="AA62" s="149"/>
      <c r="AB62" s="138"/>
      <c r="AC62" s="136"/>
      <c r="AD62" s="150">
        <f t="shared" si="1"/>
        <v>9</v>
      </c>
      <c r="AE62" s="31"/>
    </row>
    <row r="63" spans="1:34" ht="15.75" customHeight="1" x14ac:dyDescent="0.2">
      <c r="A63" s="128"/>
      <c r="B63" s="252" t="s">
        <v>127</v>
      </c>
      <c r="C63" s="242">
        <v>10</v>
      </c>
      <c r="D63" s="251" t="s">
        <v>19</v>
      </c>
      <c r="E63" s="68" t="s">
        <v>484</v>
      </c>
      <c r="F63" s="68" t="s">
        <v>317</v>
      </c>
      <c r="G63" s="68"/>
      <c r="H63" s="68" t="s">
        <v>337</v>
      </c>
      <c r="I63" s="68"/>
      <c r="J63" s="124"/>
      <c r="K63" s="122"/>
      <c r="L63" s="124" t="s">
        <v>321</v>
      </c>
      <c r="M63" s="131"/>
      <c r="N63" s="124"/>
      <c r="O63" s="124"/>
      <c r="P63" s="124"/>
      <c r="Q63" s="124"/>
      <c r="R63" s="124"/>
      <c r="S63" s="147" t="s">
        <v>327</v>
      </c>
      <c r="T63" s="124"/>
      <c r="U63" s="221" t="s">
        <v>329</v>
      </c>
      <c r="V63" s="131"/>
      <c r="W63" s="131"/>
      <c r="X63" s="207" t="s">
        <v>332</v>
      </c>
      <c r="Y63" s="255" t="s">
        <v>333</v>
      </c>
      <c r="Z63" s="221" t="s">
        <v>334</v>
      </c>
      <c r="AA63" s="149"/>
      <c r="AB63" s="147" t="s">
        <v>336</v>
      </c>
      <c r="AC63" s="138"/>
      <c r="AD63" s="150">
        <f t="shared" si="1"/>
        <v>10</v>
      </c>
      <c r="AE63" s="31"/>
    </row>
    <row r="64" spans="1:34" ht="15.75" customHeight="1" x14ac:dyDescent="0.2">
      <c r="A64" s="253">
        <v>56</v>
      </c>
      <c r="B64" s="252" t="s">
        <v>423</v>
      </c>
      <c r="C64" s="242">
        <v>10</v>
      </c>
      <c r="D64" s="251"/>
      <c r="E64" s="68"/>
      <c r="F64" s="68" t="s">
        <v>317</v>
      </c>
      <c r="G64" s="68" t="s">
        <v>318</v>
      </c>
      <c r="H64" s="68" t="s">
        <v>337</v>
      </c>
      <c r="I64" s="68" t="s">
        <v>319</v>
      </c>
      <c r="J64" s="124" t="s">
        <v>485</v>
      </c>
      <c r="K64" s="122"/>
      <c r="L64" s="124" t="s">
        <v>321</v>
      </c>
      <c r="M64" s="131" t="s">
        <v>322</v>
      </c>
      <c r="N64" s="124" t="s">
        <v>323</v>
      </c>
      <c r="O64" s="124" t="s">
        <v>380</v>
      </c>
      <c r="P64" s="124"/>
      <c r="Q64" s="124"/>
      <c r="R64" s="124"/>
      <c r="S64" s="124"/>
      <c r="T64" s="124"/>
      <c r="U64" s="221" t="s">
        <v>329</v>
      </c>
      <c r="V64" s="131"/>
      <c r="W64" s="131"/>
      <c r="X64" s="52"/>
      <c r="Y64" s="149"/>
      <c r="Z64" s="131"/>
      <c r="AA64" s="127"/>
      <c r="AB64" s="138"/>
      <c r="AC64" s="138"/>
      <c r="AD64" s="150">
        <f t="shared" si="1"/>
        <v>10</v>
      </c>
      <c r="AE64" s="31"/>
    </row>
    <row r="65" spans="1:31" ht="15.75" customHeight="1" x14ac:dyDescent="0.2">
      <c r="A65" s="253"/>
      <c r="B65" s="252" t="s">
        <v>392</v>
      </c>
      <c r="C65" s="242">
        <v>10</v>
      </c>
      <c r="D65" s="251"/>
      <c r="E65" s="68"/>
      <c r="F65" s="68"/>
      <c r="G65" s="68" t="s">
        <v>318</v>
      </c>
      <c r="H65" s="68" t="s">
        <v>337</v>
      </c>
      <c r="I65" s="68"/>
      <c r="J65" s="124"/>
      <c r="K65" s="52"/>
      <c r="L65" s="116"/>
      <c r="M65" s="131" t="s">
        <v>322</v>
      </c>
      <c r="N65" s="124"/>
      <c r="O65" s="124" t="s">
        <v>380</v>
      </c>
      <c r="P65" s="124" t="s">
        <v>486</v>
      </c>
      <c r="Q65" s="124"/>
      <c r="R65" s="124"/>
      <c r="S65" s="124"/>
      <c r="T65" s="147" t="s">
        <v>328</v>
      </c>
      <c r="U65" s="131"/>
      <c r="V65" s="131"/>
      <c r="W65" s="131"/>
      <c r="X65" s="136"/>
      <c r="Y65" s="149"/>
      <c r="Z65" s="131"/>
      <c r="AA65" s="116"/>
      <c r="AB65" s="138"/>
      <c r="AC65" s="138"/>
      <c r="AD65" s="150">
        <f t="shared" si="1"/>
        <v>5</v>
      </c>
      <c r="AE65" s="31"/>
    </row>
    <row r="66" spans="1:31" ht="15.75" customHeight="1" x14ac:dyDescent="0.2">
      <c r="A66" s="253"/>
      <c r="B66" s="252" t="s">
        <v>104</v>
      </c>
      <c r="C66" s="242">
        <v>10</v>
      </c>
      <c r="D66" s="249"/>
      <c r="E66" s="68" t="s">
        <v>484</v>
      </c>
      <c r="F66" s="68" t="s">
        <v>317</v>
      </c>
      <c r="G66" s="68" t="s">
        <v>318</v>
      </c>
      <c r="H66" s="68"/>
      <c r="I66" s="68" t="s">
        <v>319</v>
      </c>
      <c r="J66" s="122"/>
      <c r="K66" s="122"/>
      <c r="L66" s="124"/>
      <c r="M66" s="131" t="s">
        <v>322</v>
      </c>
      <c r="N66" s="124" t="s">
        <v>323</v>
      </c>
      <c r="O66" s="124" t="s">
        <v>380</v>
      </c>
      <c r="P66" s="124"/>
      <c r="Q66" s="124"/>
      <c r="R66" s="124"/>
      <c r="S66" s="124"/>
      <c r="T66" s="124"/>
      <c r="U66" s="221" t="s">
        <v>329</v>
      </c>
      <c r="V66" s="131"/>
      <c r="W66" s="131"/>
      <c r="X66" s="136"/>
      <c r="Y66" s="131"/>
      <c r="Z66" s="221" t="s">
        <v>334</v>
      </c>
      <c r="AA66" s="116"/>
      <c r="AB66" s="147" t="s">
        <v>336</v>
      </c>
      <c r="AC66" s="138"/>
      <c r="AD66" s="150">
        <f t="shared" si="1"/>
        <v>10</v>
      </c>
      <c r="AE66" s="31"/>
    </row>
    <row r="67" spans="1:31" ht="15.75" customHeight="1" x14ac:dyDescent="0.2">
      <c r="A67" s="253"/>
      <c r="B67" s="252" t="s">
        <v>275</v>
      </c>
      <c r="C67" s="242">
        <v>10</v>
      </c>
      <c r="D67" s="249"/>
      <c r="E67" s="68" t="s">
        <v>484</v>
      </c>
      <c r="F67" s="68" t="s">
        <v>317</v>
      </c>
      <c r="G67" s="68"/>
      <c r="H67" s="68" t="s">
        <v>337</v>
      </c>
      <c r="I67" s="68"/>
      <c r="J67" s="124"/>
      <c r="K67" s="122"/>
      <c r="L67" s="124" t="s">
        <v>321</v>
      </c>
      <c r="M67" s="131"/>
      <c r="N67" s="124"/>
      <c r="O67" s="124" t="s">
        <v>380</v>
      </c>
      <c r="P67" s="116"/>
      <c r="Q67" s="124" t="s">
        <v>325</v>
      </c>
      <c r="R67" s="124"/>
      <c r="S67" s="124"/>
      <c r="T67" s="124"/>
      <c r="U67" s="131"/>
      <c r="V67" s="221" t="s">
        <v>330</v>
      </c>
      <c r="W67" s="221" t="s">
        <v>331</v>
      </c>
      <c r="X67" s="207" t="s">
        <v>332</v>
      </c>
      <c r="Y67" s="149"/>
      <c r="Z67" s="127"/>
      <c r="AA67" s="149"/>
      <c r="AB67" s="147" t="s">
        <v>336</v>
      </c>
      <c r="AC67" s="138"/>
      <c r="AD67" s="150">
        <f t="shared" si="1"/>
        <v>10</v>
      </c>
      <c r="AE67" s="31"/>
    </row>
    <row r="68" spans="1:31" ht="15.75" customHeight="1" x14ac:dyDescent="0.2">
      <c r="A68" s="128"/>
      <c r="B68" s="252" t="s">
        <v>121</v>
      </c>
      <c r="C68" s="242">
        <v>10</v>
      </c>
      <c r="D68" s="254"/>
      <c r="E68" s="68" t="s">
        <v>484</v>
      </c>
      <c r="F68" s="68" t="s">
        <v>317</v>
      </c>
      <c r="G68" s="68"/>
      <c r="H68" s="68" t="s">
        <v>337</v>
      </c>
      <c r="I68" s="68"/>
      <c r="J68" s="124" t="s">
        <v>485</v>
      </c>
      <c r="K68" s="122" t="s">
        <v>338</v>
      </c>
      <c r="L68" s="124" t="s">
        <v>321</v>
      </c>
      <c r="M68" s="131"/>
      <c r="N68" s="124"/>
      <c r="O68" s="124"/>
      <c r="P68" s="124"/>
      <c r="Q68" s="124"/>
      <c r="R68" s="122"/>
      <c r="S68" s="124"/>
      <c r="T68" s="124"/>
      <c r="U68" s="221" t="s">
        <v>329</v>
      </c>
      <c r="V68" s="131"/>
      <c r="W68" s="131"/>
      <c r="X68" s="136"/>
      <c r="Y68" s="255" t="s">
        <v>333</v>
      </c>
      <c r="Z68" s="221" t="s">
        <v>334</v>
      </c>
      <c r="AA68" s="38" t="s">
        <v>335</v>
      </c>
      <c r="AB68" s="138"/>
      <c r="AC68" s="138"/>
      <c r="AD68" s="150">
        <f t="shared" si="1"/>
        <v>10</v>
      </c>
      <c r="AE68" s="31"/>
    </row>
    <row r="69" spans="1:31" ht="15.75" customHeight="1" x14ac:dyDescent="0.2">
      <c r="A69" s="253">
        <v>61</v>
      </c>
      <c r="B69" s="252" t="s">
        <v>67</v>
      </c>
      <c r="C69" s="242">
        <v>9</v>
      </c>
      <c r="D69" s="249" t="s">
        <v>36</v>
      </c>
      <c r="E69" s="68"/>
      <c r="F69" s="68"/>
      <c r="G69" s="68" t="s">
        <v>318</v>
      </c>
      <c r="H69" s="68" t="s">
        <v>337</v>
      </c>
      <c r="I69" s="68"/>
      <c r="J69" s="124"/>
      <c r="K69" s="124" t="s">
        <v>338</v>
      </c>
      <c r="L69" s="124"/>
      <c r="M69" s="131" t="s">
        <v>322</v>
      </c>
      <c r="N69" s="124"/>
      <c r="O69" s="124" t="s">
        <v>380</v>
      </c>
      <c r="P69" s="124"/>
      <c r="Q69" s="124" t="s">
        <v>325</v>
      </c>
      <c r="R69" s="124"/>
      <c r="S69" s="207" t="s">
        <v>327</v>
      </c>
      <c r="T69" s="147" t="s">
        <v>328</v>
      </c>
      <c r="U69" s="131"/>
      <c r="V69" s="131"/>
      <c r="W69" s="131"/>
      <c r="X69" s="136"/>
      <c r="Y69" s="149"/>
      <c r="Z69" s="131"/>
      <c r="AA69" s="131"/>
      <c r="AB69" s="138"/>
      <c r="AC69" s="136"/>
      <c r="AD69" s="150">
        <f t="shared" si="1"/>
        <v>8</v>
      </c>
      <c r="AE69" s="31"/>
    </row>
    <row r="70" spans="1:31" ht="15.75" customHeight="1" x14ac:dyDescent="0.2">
      <c r="A70" s="253">
        <v>62</v>
      </c>
      <c r="B70" s="252" t="s">
        <v>161</v>
      </c>
      <c r="C70" s="242">
        <v>9</v>
      </c>
      <c r="D70" s="249" t="s">
        <v>19</v>
      </c>
      <c r="E70" s="68"/>
      <c r="F70" s="68" t="s">
        <v>317</v>
      </c>
      <c r="G70" s="68"/>
      <c r="H70" s="68"/>
      <c r="I70" s="68"/>
      <c r="J70" s="124"/>
      <c r="K70" s="122" t="s">
        <v>338</v>
      </c>
      <c r="L70" s="124" t="s">
        <v>321</v>
      </c>
      <c r="M70" s="131" t="s">
        <v>322</v>
      </c>
      <c r="N70" s="124" t="s">
        <v>323</v>
      </c>
      <c r="O70" s="124" t="s">
        <v>380</v>
      </c>
      <c r="P70" s="124"/>
      <c r="Q70" s="124"/>
      <c r="R70" s="124"/>
      <c r="S70" s="124"/>
      <c r="T70" s="124"/>
      <c r="U70" s="221" t="s">
        <v>329</v>
      </c>
      <c r="V70" s="221" t="s">
        <v>330</v>
      </c>
      <c r="W70" s="131"/>
      <c r="X70" s="207" t="s">
        <v>332</v>
      </c>
      <c r="Y70" s="255" t="s">
        <v>333</v>
      </c>
      <c r="Z70" s="131"/>
      <c r="AA70" s="131"/>
      <c r="AB70" s="138"/>
      <c r="AC70" s="138"/>
      <c r="AD70" s="150">
        <f t="shared" ref="AD70:AD100" si="2">COUNTA(E70:O70,Q70:AC70)</f>
        <v>10</v>
      </c>
      <c r="AE70" s="31"/>
    </row>
    <row r="71" spans="1:31" ht="15.75" customHeight="1" x14ac:dyDescent="0.2">
      <c r="A71" s="253">
        <v>63</v>
      </c>
      <c r="B71" s="252" t="s">
        <v>261</v>
      </c>
      <c r="C71" s="242">
        <v>9</v>
      </c>
      <c r="D71" s="249"/>
      <c r="E71" s="68"/>
      <c r="F71" s="68" t="s">
        <v>317</v>
      </c>
      <c r="G71" s="68"/>
      <c r="H71" s="68" t="s">
        <v>337</v>
      </c>
      <c r="I71" s="68"/>
      <c r="J71" s="124"/>
      <c r="K71" s="122" t="s">
        <v>338</v>
      </c>
      <c r="L71" s="124" t="s">
        <v>321</v>
      </c>
      <c r="M71" s="124"/>
      <c r="N71" s="124" t="s">
        <v>323</v>
      </c>
      <c r="O71" s="124" t="s">
        <v>380</v>
      </c>
      <c r="P71" s="122"/>
      <c r="Q71" s="124"/>
      <c r="R71" s="124" t="s">
        <v>326</v>
      </c>
      <c r="S71" s="124"/>
      <c r="T71" s="124"/>
      <c r="U71" s="131"/>
      <c r="V71" s="221" t="s">
        <v>330</v>
      </c>
      <c r="W71" s="221" t="s">
        <v>331</v>
      </c>
      <c r="X71" s="136"/>
      <c r="Y71" s="131"/>
      <c r="Z71" s="131"/>
      <c r="AA71" s="131"/>
      <c r="AB71" s="138"/>
      <c r="AC71" s="138"/>
      <c r="AD71" s="150">
        <f t="shared" si="2"/>
        <v>9</v>
      </c>
      <c r="AE71" s="31"/>
    </row>
    <row r="72" spans="1:31" ht="15.75" customHeight="1" x14ac:dyDescent="0.2">
      <c r="A72" s="253"/>
      <c r="B72" s="252" t="s">
        <v>69</v>
      </c>
      <c r="C72" s="242">
        <v>9</v>
      </c>
      <c r="D72" s="251"/>
      <c r="E72" s="68" t="s">
        <v>484</v>
      </c>
      <c r="F72" s="68" t="s">
        <v>317</v>
      </c>
      <c r="G72" s="68" t="s">
        <v>318</v>
      </c>
      <c r="H72" s="68" t="s">
        <v>337</v>
      </c>
      <c r="I72" s="68"/>
      <c r="J72" s="124" t="s">
        <v>485</v>
      </c>
      <c r="K72" s="122" t="s">
        <v>338</v>
      </c>
      <c r="L72" s="124" t="s">
        <v>321</v>
      </c>
      <c r="M72" s="131"/>
      <c r="N72" s="124"/>
      <c r="O72" s="124" t="s">
        <v>380</v>
      </c>
      <c r="P72" s="124"/>
      <c r="Q72" s="124"/>
      <c r="R72" s="124"/>
      <c r="S72" s="124"/>
      <c r="T72" s="124"/>
      <c r="U72" s="127"/>
      <c r="V72" s="131"/>
      <c r="W72" s="127"/>
      <c r="X72" s="136"/>
      <c r="Y72" s="149"/>
      <c r="Z72" s="131"/>
      <c r="AA72" s="134"/>
      <c r="AB72" s="147" t="s">
        <v>336</v>
      </c>
      <c r="AC72" s="136"/>
      <c r="AD72" s="150">
        <f t="shared" si="2"/>
        <v>9</v>
      </c>
      <c r="AE72" s="31"/>
    </row>
    <row r="73" spans="1:31" ht="15.75" customHeight="1" x14ac:dyDescent="0.2">
      <c r="A73" s="246">
        <v>65</v>
      </c>
      <c r="B73" s="252" t="s">
        <v>223</v>
      </c>
      <c r="C73" s="242">
        <v>8</v>
      </c>
      <c r="D73" s="249" t="s">
        <v>19</v>
      </c>
      <c r="E73" s="68" t="s">
        <v>484</v>
      </c>
      <c r="F73" s="68" t="s">
        <v>317</v>
      </c>
      <c r="G73" s="68" t="s">
        <v>318</v>
      </c>
      <c r="H73" s="68"/>
      <c r="I73" s="68"/>
      <c r="J73" s="124" t="s">
        <v>485</v>
      </c>
      <c r="K73" s="124" t="s">
        <v>338</v>
      </c>
      <c r="L73" s="124" t="s">
        <v>321</v>
      </c>
      <c r="M73" s="131" t="s">
        <v>322</v>
      </c>
      <c r="N73" s="124" t="s">
        <v>323</v>
      </c>
      <c r="O73" s="124"/>
      <c r="P73" s="124"/>
      <c r="Q73" s="124"/>
      <c r="R73" s="124"/>
      <c r="S73" s="124"/>
      <c r="T73" s="124"/>
      <c r="U73" s="52"/>
      <c r="V73" s="131"/>
      <c r="W73" s="127"/>
      <c r="X73" s="136"/>
      <c r="Y73" s="149"/>
      <c r="Z73" s="131"/>
      <c r="AA73" s="127"/>
      <c r="AB73" s="116"/>
      <c r="AC73" s="138"/>
      <c r="AD73" s="150">
        <f t="shared" si="2"/>
        <v>8</v>
      </c>
      <c r="AE73" s="31"/>
    </row>
    <row r="74" spans="1:31" ht="15.75" customHeight="1" x14ac:dyDescent="0.2">
      <c r="A74" s="253">
        <v>66</v>
      </c>
      <c r="B74" s="252" t="s">
        <v>116</v>
      </c>
      <c r="C74" s="242">
        <v>8</v>
      </c>
      <c r="D74" s="249"/>
      <c r="E74" s="68"/>
      <c r="F74" s="68"/>
      <c r="G74" s="68" t="s">
        <v>318</v>
      </c>
      <c r="H74" s="68" t="s">
        <v>337</v>
      </c>
      <c r="I74" s="68"/>
      <c r="J74" s="122" t="s">
        <v>485</v>
      </c>
      <c r="K74" s="122" t="s">
        <v>338</v>
      </c>
      <c r="L74" s="116"/>
      <c r="M74" s="131"/>
      <c r="N74" s="124"/>
      <c r="O74" s="124"/>
      <c r="P74" s="124"/>
      <c r="Q74" s="124" t="s">
        <v>325</v>
      </c>
      <c r="R74" s="124"/>
      <c r="S74" s="124"/>
      <c r="T74" s="124"/>
      <c r="U74" s="221" t="s">
        <v>329</v>
      </c>
      <c r="V74" s="127"/>
      <c r="W74" s="131"/>
      <c r="X74" s="207" t="s">
        <v>332</v>
      </c>
      <c r="Y74" s="131"/>
      <c r="Z74" s="131"/>
      <c r="AA74" s="221" t="s">
        <v>335</v>
      </c>
      <c r="AB74" s="116"/>
      <c r="AC74" s="138"/>
      <c r="AD74" s="150">
        <f t="shared" si="2"/>
        <v>8</v>
      </c>
      <c r="AE74" s="31"/>
    </row>
    <row r="75" spans="1:31" ht="15.75" customHeight="1" x14ac:dyDescent="0.2">
      <c r="A75" s="253"/>
      <c r="B75" s="252" t="s">
        <v>169</v>
      </c>
      <c r="C75" s="242">
        <v>8</v>
      </c>
      <c r="D75" s="251"/>
      <c r="E75" s="68"/>
      <c r="F75" s="68" t="s">
        <v>317</v>
      </c>
      <c r="G75" s="68" t="s">
        <v>318</v>
      </c>
      <c r="H75" s="68" t="s">
        <v>337</v>
      </c>
      <c r="I75" s="68"/>
      <c r="J75" s="122"/>
      <c r="K75" s="122" t="s">
        <v>338</v>
      </c>
      <c r="L75" s="124"/>
      <c r="M75" s="124"/>
      <c r="N75" s="124"/>
      <c r="O75" s="124"/>
      <c r="P75" s="124"/>
      <c r="Q75" s="122"/>
      <c r="R75" s="124"/>
      <c r="S75" s="124"/>
      <c r="T75" s="124"/>
      <c r="U75" s="127"/>
      <c r="V75" s="131"/>
      <c r="W75" s="221" t="s">
        <v>331</v>
      </c>
      <c r="X75" s="136"/>
      <c r="Y75" s="134"/>
      <c r="Z75" s="221" t="s">
        <v>334</v>
      </c>
      <c r="AA75" s="38" t="s">
        <v>335</v>
      </c>
      <c r="AB75" s="147" t="s">
        <v>336</v>
      </c>
      <c r="AC75" s="138"/>
      <c r="AD75" s="150">
        <f t="shared" si="2"/>
        <v>8</v>
      </c>
      <c r="AE75" s="31"/>
    </row>
    <row r="76" spans="1:31" ht="15.75" customHeight="1" x14ac:dyDescent="0.2">
      <c r="A76" s="253"/>
      <c r="B76" s="252" t="s">
        <v>75</v>
      </c>
      <c r="C76" s="242">
        <v>8</v>
      </c>
      <c r="D76" s="254"/>
      <c r="E76" s="68" t="s">
        <v>484</v>
      </c>
      <c r="F76" s="68" t="s">
        <v>317</v>
      </c>
      <c r="G76" s="68" t="s">
        <v>318</v>
      </c>
      <c r="H76" s="68" t="s">
        <v>337</v>
      </c>
      <c r="I76" s="68"/>
      <c r="J76" s="124" t="s">
        <v>485</v>
      </c>
      <c r="K76" s="122" t="s">
        <v>338</v>
      </c>
      <c r="L76" s="124" t="s">
        <v>321</v>
      </c>
      <c r="M76" s="131"/>
      <c r="N76" s="124"/>
      <c r="O76" s="124"/>
      <c r="P76" s="124"/>
      <c r="Q76" s="124"/>
      <c r="R76" s="124" t="s">
        <v>326</v>
      </c>
      <c r="S76" s="124"/>
      <c r="T76" s="122"/>
      <c r="U76" s="131"/>
      <c r="V76" s="131"/>
      <c r="W76" s="131"/>
      <c r="X76" s="136"/>
      <c r="Y76" s="149"/>
      <c r="Z76" s="131"/>
      <c r="AA76" s="149"/>
      <c r="AB76" s="136"/>
      <c r="AC76" s="138"/>
      <c r="AD76" s="150">
        <f t="shared" si="2"/>
        <v>8</v>
      </c>
      <c r="AE76" s="31"/>
    </row>
    <row r="77" spans="1:31" ht="15.75" customHeight="1" x14ac:dyDescent="0.2">
      <c r="A77" s="128">
        <v>69</v>
      </c>
      <c r="B77" s="252" t="s">
        <v>189</v>
      </c>
      <c r="C77" s="242">
        <v>7</v>
      </c>
      <c r="D77" s="254"/>
      <c r="E77" s="58"/>
      <c r="F77" s="68" t="s">
        <v>317</v>
      </c>
      <c r="G77" s="68" t="s">
        <v>318</v>
      </c>
      <c r="H77" s="68"/>
      <c r="I77" s="68"/>
      <c r="J77" s="124"/>
      <c r="K77" s="122"/>
      <c r="L77" s="124"/>
      <c r="M77" s="131" t="s">
        <v>322</v>
      </c>
      <c r="N77" s="124"/>
      <c r="O77" s="124" t="s">
        <v>380</v>
      </c>
      <c r="P77" s="147"/>
      <c r="Q77" s="124"/>
      <c r="R77" s="122" t="s">
        <v>326</v>
      </c>
      <c r="S77" s="116"/>
      <c r="T77" s="124"/>
      <c r="U77" s="131"/>
      <c r="V77" s="131"/>
      <c r="W77" s="131"/>
      <c r="X77" s="136"/>
      <c r="Y77" s="256" t="s">
        <v>333</v>
      </c>
      <c r="Z77" s="131"/>
      <c r="AA77" s="221" t="s">
        <v>335</v>
      </c>
      <c r="AB77" s="52"/>
      <c r="AC77" s="138"/>
      <c r="AD77" s="150">
        <f t="shared" si="2"/>
        <v>7</v>
      </c>
    </row>
    <row r="78" spans="1:31" ht="15.75" customHeight="1" x14ac:dyDescent="0.2">
      <c r="A78" s="253"/>
      <c r="B78" s="252" t="s">
        <v>45</v>
      </c>
      <c r="C78" s="242">
        <v>7</v>
      </c>
      <c r="D78" s="249"/>
      <c r="E78" s="68"/>
      <c r="F78" s="68" t="s">
        <v>317</v>
      </c>
      <c r="G78" s="68" t="s">
        <v>318</v>
      </c>
      <c r="H78" s="68"/>
      <c r="I78" s="68"/>
      <c r="J78" s="124"/>
      <c r="K78" s="122" t="s">
        <v>338</v>
      </c>
      <c r="L78" s="116"/>
      <c r="M78" s="131"/>
      <c r="N78" s="124"/>
      <c r="O78" s="124"/>
      <c r="P78" s="124"/>
      <c r="Q78" s="124"/>
      <c r="R78" s="124" t="s">
        <v>326</v>
      </c>
      <c r="S78" s="122"/>
      <c r="T78" s="124"/>
      <c r="U78" s="131"/>
      <c r="V78" s="131"/>
      <c r="W78" s="131"/>
      <c r="X78" s="136"/>
      <c r="Y78" s="131"/>
      <c r="Z78" s="38" t="s">
        <v>334</v>
      </c>
      <c r="AA78" s="221" t="s">
        <v>335</v>
      </c>
      <c r="AB78" s="147" t="s">
        <v>336</v>
      </c>
      <c r="AC78" s="118"/>
      <c r="AD78" s="150">
        <f t="shared" si="2"/>
        <v>7</v>
      </c>
    </row>
    <row r="79" spans="1:31" ht="15.75" customHeight="1" x14ac:dyDescent="0.2">
      <c r="A79" s="253"/>
      <c r="B79" s="252" t="s">
        <v>476</v>
      </c>
      <c r="C79" s="242">
        <v>7</v>
      </c>
      <c r="D79" s="254"/>
      <c r="E79" s="68"/>
      <c r="F79" s="68"/>
      <c r="G79" s="68" t="s">
        <v>318</v>
      </c>
      <c r="H79" s="68" t="s">
        <v>337</v>
      </c>
      <c r="I79" s="68"/>
      <c r="J79" s="124" t="s">
        <v>485</v>
      </c>
      <c r="K79" s="122"/>
      <c r="L79" s="124"/>
      <c r="M79" s="131" t="s">
        <v>322</v>
      </c>
      <c r="N79" s="124" t="s">
        <v>323</v>
      </c>
      <c r="O79" s="122"/>
      <c r="P79" s="122"/>
      <c r="Q79" s="124"/>
      <c r="R79" s="124"/>
      <c r="S79" s="116"/>
      <c r="T79" s="52"/>
      <c r="U79" s="131"/>
      <c r="V79" s="131"/>
      <c r="W79" s="131"/>
      <c r="X79" s="207" t="s">
        <v>332</v>
      </c>
      <c r="Y79" s="255" t="s">
        <v>333</v>
      </c>
      <c r="Z79" s="116"/>
      <c r="AA79" s="127"/>
      <c r="AB79" s="136"/>
      <c r="AC79" s="136"/>
      <c r="AD79" s="150">
        <f t="shared" si="2"/>
        <v>7</v>
      </c>
      <c r="AE79" s="31"/>
    </row>
    <row r="80" spans="1:31" ht="15.75" customHeight="1" x14ac:dyDescent="0.2">
      <c r="A80" s="253"/>
      <c r="B80" s="252" t="s">
        <v>182</v>
      </c>
      <c r="C80" s="242">
        <v>7</v>
      </c>
      <c r="D80" s="249"/>
      <c r="E80" s="68" t="s">
        <v>484</v>
      </c>
      <c r="F80" s="68"/>
      <c r="G80" s="68" t="s">
        <v>318</v>
      </c>
      <c r="H80" s="68" t="s">
        <v>337</v>
      </c>
      <c r="I80" s="68"/>
      <c r="J80" s="124"/>
      <c r="K80" s="122"/>
      <c r="L80" s="124"/>
      <c r="M80" s="131" t="s">
        <v>322</v>
      </c>
      <c r="N80" s="124"/>
      <c r="O80" s="124" t="s">
        <v>380</v>
      </c>
      <c r="P80" s="147"/>
      <c r="Q80" s="124" t="s">
        <v>325</v>
      </c>
      <c r="R80" s="124"/>
      <c r="S80" s="122"/>
      <c r="T80" s="122"/>
      <c r="U80" s="127"/>
      <c r="V80" s="116"/>
      <c r="W80" s="127"/>
      <c r="X80" s="136"/>
      <c r="Y80" s="127"/>
      <c r="Z80" s="131"/>
      <c r="AA80" s="221" t="s">
        <v>335</v>
      </c>
      <c r="AB80" s="138"/>
      <c r="AC80" s="52"/>
      <c r="AD80" s="150">
        <f t="shared" si="2"/>
        <v>7</v>
      </c>
    </row>
    <row r="81" spans="1:31" ht="15.75" customHeight="1" x14ac:dyDescent="0.2">
      <c r="A81" s="253"/>
      <c r="B81" s="252" t="s">
        <v>105</v>
      </c>
      <c r="C81" s="242">
        <v>7</v>
      </c>
      <c r="D81" s="249"/>
      <c r="E81" s="68" t="s">
        <v>484</v>
      </c>
      <c r="F81" s="68"/>
      <c r="G81" s="68"/>
      <c r="H81" s="68" t="s">
        <v>337</v>
      </c>
      <c r="I81" s="68"/>
      <c r="J81" s="116"/>
      <c r="K81" s="122"/>
      <c r="L81" s="124"/>
      <c r="M81" s="131" t="s">
        <v>322</v>
      </c>
      <c r="N81" s="124"/>
      <c r="O81" s="116"/>
      <c r="P81" s="124"/>
      <c r="Q81" s="124"/>
      <c r="R81" s="124"/>
      <c r="S81" s="122"/>
      <c r="T81" s="122"/>
      <c r="U81" s="131"/>
      <c r="V81" s="221" t="s">
        <v>330</v>
      </c>
      <c r="W81" s="131"/>
      <c r="X81" s="207" t="s">
        <v>332</v>
      </c>
      <c r="Y81" s="255" t="s">
        <v>333</v>
      </c>
      <c r="Z81" s="52"/>
      <c r="AA81" s="221" t="s">
        <v>335</v>
      </c>
      <c r="AB81" s="138"/>
      <c r="AC81" s="136"/>
      <c r="AD81" s="150">
        <f t="shared" si="2"/>
        <v>7</v>
      </c>
    </row>
    <row r="82" spans="1:31" ht="15.75" customHeight="1" x14ac:dyDescent="0.2">
      <c r="A82" s="253"/>
      <c r="B82" s="252" t="s">
        <v>367</v>
      </c>
      <c r="C82" s="245">
        <v>7</v>
      </c>
      <c r="D82" s="249"/>
      <c r="E82" s="68" t="s">
        <v>484</v>
      </c>
      <c r="F82" s="68" t="s">
        <v>317</v>
      </c>
      <c r="G82" s="68" t="s">
        <v>318</v>
      </c>
      <c r="H82" s="68" t="s">
        <v>337</v>
      </c>
      <c r="I82" s="68"/>
      <c r="J82" s="124"/>
      <c r="K82" s="124" t="s">
        <v>338</v>
      </c>
      <c r="L82" s="124"/>
      <c r="M82" s="131"/>
      <c r="N82" s="124" t="s">
        <v>323</v>
      </c>
      <c r="O82" s="124"/>
      <c r="P82" s="124"/>
      <c r="Q82" s="122"/>
      <c r="R82" s="124"/>
      <c r="S82" s="124"/>
      <c r="T82" s="147"/>
      <c r="U82" s="131"/>
      <c r="V82" s="116"/>
      <c r="W82" s="221" t="s">
        <v>331</v>
      </c>
      <c r="X82" s="136"/>
      <c r="Y82" s="134"/>
      <c r="Z82" s="52"/>
      <c r="AA82" s="131"/>
      <c r="AB82" s="136"/>
      <c r="AC82" s="138"/>
      <c r="AD82" s="150">
        <f t="shared" si="2"/>
        <v>7</v>
      </c>
      <c r="AE82" s="31"/>
    </row>
    <row r="83" spans="1:31" ht="15.75" customHeight="1" x14ac:dyDescent="0.2">
      <c r="A83" s="253"/>
      <c r="B83" s="252" t="s">
        <v>439</v>
      </c>
      <c r="C83" s="242">
        <v>7</v>
      </c>
      <c r="D83" s="254"/>
      <c r="E83" s="68"/>
      <c r="F83" s="68" t="s">
        <v>317</v>
      </c>
      <c r="G83" s="68" t="s">
        <v>318</v>
      </c>
      <c r="H83" s="68" t="s">
        <v>337</v>
      </c>
      <c r="I83" s="68"/>
      <c r="J83" s="124"/>
      <c r="K83" s="124" t="s">
        <v>338</v>
      </c>
      <c r="L83" s="124"/>
      <c r="M83" s="131" t="s">
        <v>322</v>
      </c>
      <c r="N83" s="122"/>
      <c r="O83" s="124"/>
      <c r="P83" s="124" t="s">
        <v>486</v>
      </c>
      <c r="Q83" s="124"/>
      <c r="R83" s="124" t="s">
        <v>326</v>
      </c>
      <c r="S83" s="122"/>
      <c r="T83" s="124"/>
      <c r="U83" s="131"/>
      <c r="V83" s="127"/>
      <c r="W83" s="131"/>
      <c r="X83" s="136"/>
      <c r="Y83" s="149"/>
      <c r="Z83" s="127"/>
      <c r="AA83" s="131"/>
      <c r="AB83" s="138"/>
      <c r="AC83" s="138"/>
      <c r="AD83" s="150">
        <f t="shared" si="2"/>
        <v>6</v>
      </c>
      <c r="AE83" s="31"/>
    </row>
    <row r="84" spans="1:31" ht="15.75" customHeight="1" x14ac:dyDescent="0.2">
      <c r="A84" s="246"/>
      <c r="B84" s="252" t="s">
        <v>263</v>
      </c>
      <c r="C84" s="242">
        <v>7</v>
      </c>
      <c r="D84" s="249"/>
      <c r="E84" s="115" t="s">
        <v>484</v>
      </c>
      <c r="F84" s="69" t="s">
        <v>317</v>
      </c>
      <c r="G84" s="68" t="s">
        <v>318</v>
      </c>
      <c r="H84" s="69" t="s">
        <v>337</v>
      </c>
      <c r="I84" s="69"/>
      <c r="J84" s="122" t="s">
        <v>485</v>
      </c>
      <c r="K84" s="122"/>
      <c r="L84" s="124" t="s">
        <v>321</v>
      </c>
      <c r="M84" s="131"/>
      <c r="N84" s="122" t="s">
        <v>323</v>
      </c>
      <c r="O84" s="124"/>
      <c r="P84" s="122"/>
      <c r="Q84" s="124"/>
      <c r="R84" s="122"/>
      <c r="S84" s="116"/>
      <c r="T84" s="122"/>
      <c r="U84" s="131"/>
      <c r="V84" s="127"/>
      <c r="W84" s="131"/>
      <c r="X84" s="136"/>
      <c r="Y84" s="134"/>
      <c r="Z84" s="127"/>
      <c r="AA84" s="134"/>
      <c r="AB84" s="136"/>
      <c r="AC84" s="138"/>
      <c r="AD84" s="150">
        <f t="shared" si="2"/>
        <v>7</v>
      </c>
    </row>
    <row r="85" spans="1:31" ht="15.75" customHeight="1" x14ac:dyDescent="0.2">
      <c r="A85" s="253"/>
      <c r="B85" s="252" t="s">
        <v>257</v>
      </c>
      <c r="C85" s="242">
        <v>7</v>
      </c>
      <c r="D85" s="249"/>
      <c r="E85" s="240"/>
      <c r="F85" s="68" t="s">
        <v>317</v>
      </c>
      <c r="G85" s="68" t="s">
        <v>318</v>
      </c>
      <c r="H85" s="68"/>
      <c r="I85" s="68"/>
      <c r="J85" s="124" t="s">
        <v>485</v>
      </c>
      <c r="K85" s="122"/>
      <c r="L85" s="124"/>
      <c r="M85" s="131" t="s">
        <v>322</v>
      </c>
      <c r="N85" s="122"/>
      <c r="O85" s="124"/>
      <c r="P85" s="116"/>
      <c r="Q85" s="124"/>
      <c r="R85" s="124" t="s">
        <v>326</v>
      </c>
      <c r="S85" s="124"/>
      <c r="T85" s="122"/>
      <c r="U85" s="127"/>
      <c r="V85" s="131"/>
      <c r="W85" s="221" t="s">
        <v>331</v>
      </c>
      <c r="X85" s="207" t="s">
        <v>332</v>
      </c>
      <c r="Y85" s="127"/>
      <c r="Z85" s="127"/>
      <c r="AA85" s="131"/>
      <c r="AB85" s="138"/>
      <c r="AC85" s="138"/>
      <c r="AD85" s="150">
        <f t="shared" si="2"/>
        <v>7</v>
      </c>
    </row>
    <row r="86" spans="1:31" ht="15.75" hidden="1" customHeight="1" x14ac:dyDescent="0.2">
      <c r="A86" s="253"/>
      <c r="B86" s="252" t="s">
        <v>119</v>
      </c>
      <c r="C86" s="245"/>
      <c r="D86" s="249"/>
      <c r="E86" s="68"/>
      <c r="F86" s="68"/>
      <c r="G86" s="68"/>
      <c r="H86" s="68"/>
      <c r="I86" s="70"/>
      <c r="J86" s="52"/>
      <c r="K86" s="122"/>
      <c r="L86" s="122"/>
      <c r="M86" s="131"/>
      <c r="N86" s="124"/>
      <c r="O86" s="52"/>
      <c r="P86" s="124"/>
      <c r="Q86" s="124"/>
      <c r="R86" s="116"/>
      <c r="S86" s="124"/>
      <c r="T86" s="122"/>
      <c r="U86" s="116"/>
      <c r="V86" s="127"/>
      <c r="W86" s="127"/>
      <c r="X86" s="136"/>
      <c r="Y86" s="131"/>
      <c r="Z86" s="131"/>
      <c r="AA86" s="134"/>
      <c r="AB86" s="136"/>
      <c r="AC86" s="138"/>
      <c r="AD86" s="150">
        <f t="shared" si="2"/>
        <v>0</v>
      </c>
      <c r="AE86" s="31"/>
    </row>
    <row r="87" spans="1:31" ht="15.75" customHeight="1" x14ac:dyDescent="0.2">
      <c r="A87" s="128">
        <v>78</v>
      </c>
      <c r="B87" s="252" t="s">
        <v>60</v>
      </c>
      <c r="C87" s="245">
        <v>6</v>
      </c>
      <c r="D87" s="249" t="s">
        <v>36</v>
      </c>
      <c r="E87" s="68" t="s">
        <v>484</v>
      </c>
      <c r="F87" s="68"/>
      <c r="G87" s="68"/>
      <c r="H87" s="70"/>
      <c r="I87" s="70"/>
      <c r="J87" s="50"/>
      <c r="K87" s="127"/>
      <c r="L87" s="52"/>
      <c r="M87" s="116"/>
      <c r="N87" s="116"/>
      <c r="O87" s="116"/>
      <c r="P87" s="52"/>
      <c r="Q87" s="116"/>
      <c r="R87" s="52"/>
      <c r="S87" s="124"/>
      <c r="T87" s="122"/>
      <c r="U87" s="127"/>
      <c r="V87" s="38" t="s">
        <v>330</v>
      </c>
      <c r="W87" s="127"/>
      <c r="X87" s="207" t="s">
        <v>332</v>
      </c>
      <c r="Y87" s="255" t="s">
        <v>333</v>
      </c>
      <c r="Z87" s="221" t="s">
        <v>334</v>
      </c>
      <c r="AA87" s="149"/>
      <c r="AB87" s="147" t="s">
        <v>336</v>
      </c>
      <c r="AC87" s="136"/>
      <c r="AD87" s="150">
        <f t="shared" si="2"/>
        <v>6</v>
      </c>
    </row>
    <row r="88" spans="1:31" ht="15.75" customHeight="1" x14ac:dyDescent="0.2">
      <c r="A88" s="253">
        <v>79</v>
      </c>
      <c r="B88" s="250" t="s">
        <v>426</v>
      </c>
      <c r="C88" s="245">
        <v>6</v>
      </c>
      <c r="D88" s="249" t="s">
        <v>19</v>
      </c>
      <c r="E88" s="68"/>
      <c r="F88" s="68"/>
      <c r="G88" s="68"/>
      <c r="H88" s="68"/>
      <c r="I88" s="116"/>
      <c r="J88" s="117"/>
      <c r="K88" s="131"/>
      <c r="L88" s="124"/>
      <c r="M88" s="131" t="s">
        <v>322</v>
      </c>
      <c r="N88" s="124"/>
      <c r="O88" s="124"/>
      <c r="P88" s="124"/>
      <c r="Q88" s="124"/>
      <c r="R88" s="124" t="s">
        <v>326</v>
      </c>
      <c r="S88" s="147" t="s">
        <v>327</v>
      </c>
      <c r="T88" s="122"/>
      <c r="U88" s="38" t="s">
        <v>329</v>
      </c>
      <c r="V88" s="38" t="s">
        <v>330</v>
      </c>
      <c r="W88" s="116"/>
      <c r="X88" s="207" t="s">
        <v>332</v>
      </c>
      <c r="Y88" s="131"/>
      <c r="Z88" s="131"/>
      <c r="AA88" s="116"/>
      <c r="AB88" s="138"/>
      <c r="AC88" s="116"/>
      <c r="AD88" s="150">
        <f t="shared" si="2"/>
        <v>6</v>
      </c>
    </row>
    <row r="89" spans="1:31" ht="15.75" hidden="1" customHeight="1" x14ac:dyDescent="0.2">
      <c r="A89" s="253"/>
      <c r="B89" s="252" t="s">
        <v>240</v>
      </c>
      <c r="C89" s="245"/>
      <c r="D89" s="249"/>
      <c r="E89" s="68"/>
      <c r="F89" s="68"/>
      <c r="G89" s="68"/>
      <c r="H89" s="69"/>
      <c r="I89" s="143"/>
      <c r="J89" s="124"/>
      <c r="K89" s="122"/>
      <c r="L89" s="124"/>
      <c r="M89" s="124"/>
      <c r="N89" s="124"/>
      <c r="O89" s="124"/>
      <c r="P89" s="122"/>
      <c r="Q89" s="124"/>
      <c r="R89" s="124"/>
      <c r="S89" s="124"/>
      <c r="T89" s="52"/>
      <c r="U89" s="52"/>
      <c r="V89" s="127"/>
      <c r="W89" s="131"/>
      <c r="X89" s="52"/>
      <c r="Y89" s="52"/>
      <c r="Z89" s="131"/>
      <c r="AA89" s="149"/>
      <c r="AB89" s="138"/>
      <c r="AC89" s="136"/>
      <c r="AD89" s="150">
        <f t="shared" si="2"/>
        <v>0</v>
      </c>
    </row>
    <row r="90" spans="1:31" ht="15.75" customHeight="1" x14ac:dyDescent="0.2">
      <c r="A90" s="128">
        <v>80</v>
      </c>
      <c r="B90" s="250" t="s">
        <v>44</v>
      </c>
      <c r="C90" s="245">
        <v>6</v>
      </c>
      <c r="D90" s="249"/>
      <c r="E90" s="58"/>
      <c r="F90" s="68" t="s">
        <v>317</v>
      </c>
      <c r="G90" s="68" t="s">
        <v>318</v>
      </c>
      <c r="H90" s="68"/>
      <c r="I90" s="143"/>
      <c r="J90" s="124"/>
      <c r="K90" s="122" t="s">
        <v>338</v>
      </c>
      <c r="L90" s="124" t="s">
        <v>321</v>
      </c>
      <c r="M90" s="127"/>
      <c r="N90" s="122" t="s">
        <v>323</v>
      </c>
      <c r="O90" s="122"/>
      <c r="P90" s="122"/>
      <c r="Q90" s="124"/>
      <c r="R90" s="124"/>
      <c r="S90" s="147" t="s">
        <v>327</v>
      </c>
      <c r="T90" s="122"/>
      <c r="U90" s="127"/>
      <c r="V90" s="131"/>
      <c r="W90" s="127"/>
      <c r="X90" s="136"/>
      <c r="Y90" s="134"/>
      <c r="Z90" s="131"/>
      <c r="AA90" s="131"/>
      <c r="AB90" s="136"/>
      <c r="AC90" s="136"/>
      <c r="AD90" s="150">
        <f t="shared" si="2"/>
        <v>6</v>
      </c>
    </row>
    <row r="91" spans="1:31" ht="15.75" customHeight="1" x14ac:dyDescent="0.2">
      <c r="A91" s="253"/>
      <c r="B91" s="252" t="s">
        <v>108</v>
      </c>
      <c r="C91" s="242">
        <v>6</v>
      </c>
      <c r="D91" s="249"/>
      <c r="E91" s="68" t="s">
        <v>484</v>
      </c>
      <c r="F91" s="68"/>
      <c r="G91" s="68"/>
      <c r="H91" s="70"/>
      <c r="I91" s="143" t="s">
        <v>319</v>
      </c>
      <c r="J91" s="116"/>
      <c r="K91" s="122"/>
      <c r="L91" s="124"/>
      <c r="M91" s="124"/>
      <c r="N91" s="52"/>
      <c r="O91" s="124"/>
      <c r="P91" s="124"/>
      <c r="Q91" s="124"/>
      <c r="R91" s="124"/>
      <c r="S91" s="124"/>
      <c r="T91" s="207" t="s">
        <v>328</v>
      </c>
      <c r="U91" s="38" t="s">
        <v>329</v>
      </c>
      <c r="V91" s="221" t="s">
        <v>330</v>
      </c>
      <c r="W91" s="221" t="s">
        <v>331</v>
      </c>
      <c r="X91" s="136"/>
      <c r="Y91" s="149"/>
      <c r="Z91" s="131"/>
      <c r="AA91" s="149"/>
      <c r="AB91" s="138"/>
      <c r="AC91" s="138"/>
      <c r="AD91" s="150">
        <f t="shared" si="2"/>
        <v>6</v>
      </c>
    </row>
    <row r="92" spans="1:31" ht="15.75" customHeight="1" x14ac:dyDescent="0.2">
      <c r="A92" s="253"/>
      <c r="B92" s="252" t="s">
        <v>231</v>
      </c>
      <c r="C92" s="242">
        <v>6</v>
      </c>
      <c r="D92" s="251"/>
      <c r="E92" s="68"/>
      <c r="F92" s="68" t="s">
        <v>317</v>
      </c>
      <c r="G92" s="68" t="s">
        <v>318</v>
      </c>
      <c r="H92" s="69"/>
      <c r="I92" s="143"/>
      <c r="J92" s="124" t="s">
        <v>485</v>
      </c>
      <c r="K92" s="122" t="s">
        <v>338</v>
      </c>
      <c r="L92" s="122"/>
      <c r="M92" s="131"/>
      <c r="N92" s="122" t="s">
        <v>323</v>
      </c>
      <c r="O92" s="124"/>
      <c r="P92" s="122"/>
      <c r="Q92" s="122"/>
      <c r="R92" s="122"/>
      <c r="S92" s="124"/>
      <c r="T92" s="124"/>
      <c r="U92" s="116"/>
      <c r="V92" s="127"/>
      <c r="W92" s="131"/>
      <c r="X92" s="136"/>
      <c r="Y92" s="131"/>
      <c r="Z92" s="131"/>
      <c r="AA92" s="149"/>
      <c r="AB92" s="116"/>
      <c r="AC92" s="138"/>
      <c r="AD92" s="150">
        <f t="shared" si="2"/>
        <v>5</v>
      </c>
    </row>
    <row r="93" spans="1:31" ht="15.75" customHeight="1" x14ac:dyDescent="0.2">
      <c r="A93" s="128"/>
      <c r="B93" s="250" t="s">
        <v>490</v>
      </c>
      <c r="C93" s="242">
        <v>6</v>
      </c>
      <c r="D93" s="249"/>
      <c r="E93" s="58"/>
      <c r="F93" s="68" t="s">
        <v>317</v>
      </c>
      <c r="G93" s="68"/>
      <c r="H93" s="68"/>
      <c r="I93" s="70"/>
      <c r="J93" s="116"/>
      <c r="K93" s="122" t="s">
        <v>338</v>
      </c>
      <c r="L93" s="124" t="s">
        <v>321</v>
      </c>
      <c r="M93" s="124"/>
      <c r="N93" s="122"/>
      <c r="O93" s="124" t="s">
        <v>380</v>
      </c>
      <c r="P93" s="124"/>
      <c r="Q93" s="124"/>
      <c r="R93" s="124"/>
      <c r="S93" s="122"/>
      <c r="T93" s="207" t="s">
        <v>328</v>
      </c>
      <c r="U93" s="52"/>
      <c r="V93" s="127"/>
      <c r="W93" s="131"/>
      <c r="X93" s="136"/>
      <c r="Y93" s="149"/>
      <c r="Z93" s="177"/>
      <c r="AA93" s="116"/>
      <c r="AB93" s="116"/>
      <c r="AC93" s="138"/>
      <c r="AD93" s="150">
        <f t="shared" si="2"/>
        <v>5</v>
      </c>
    </row>
    <row r="94" spans="1:31" ht="15.75" customHeight="1" x14ac:dyDescent="0.2">
      <c r="A94" s="253"/>
      <c r="B94" s="252" t="s">
        <v>250</v>
      </c>
      <c r="C94" s="242">
        <v>6</v>
      </c>
      <c r="D94" s="249"/>
      <c r="E94" s="68" t="s">
        <v>484</v>
      </c>
      <c r="F94" s="68" t="s">
        <v>317</v>
      </c>
      <c r="G94" s="68"/>
      <c r="H94" s="68" t="s">
        <v>337</v>
      </c>
      <c r="I94" s="115" t="s">
        <v>319</v>
      </c>
      <c r="J94" s="124" t="s">
        <v>485</v>
      </c>
      <c r="K94" s="122"/>
      <c r="L94" s="122"/>
      <c r="M94" s="131"/>
      <c r="N94" s="124"/>
      <c r="O94" s="124"/>
      <c r="P94" s="122"/>
      <c r="Q94" s="122"/>
      <c r="R94" s="122"/>
      <c r="S94" s="122"/>
      <c r="T94" s="52"/>
      <c r="U94" s="116"/>
      <c r="V94" s="52"/>
      <c r="W94" s="116"/>
      <c r="X94" s="136"/>
      <c r="Y94" s="149"/>
      <c r="Z94" s="177"/>
      <c r="AA94" s="149"/>
      <c r="AB94" s="147" t="s">
        <v>336</v>
      </c>
      <c r="AC94" s="138"/>
      <c r="AD94" s="150">
        <f t="shared" si="2"/>
        <v>6</v>
      </c>
    </row>
    <row r="95" spans="1:31" ht="15.75" customHeight="1" x14ac:dyDescent="0.2">
      <c r="A95" s="253">
        <v>85</v>
      </c>
      <c r="B95" s="252" t="s">
        <v>96</v>
      </c>
      <c r="C95" s="242">
        <v>5</v>
      </c>
      <c r="D95" s="249" t="s">
        <v>412</v>
      </c>
      <c r="E95" s="68"/>
      <c r="F95" s="68" t="s">
        <v>317</v>
      </c>
      <c r="G95" s="68"/>
      <c r="H95" s="68" t="s">
        <v>337</v>
      </c>
      <c r="I95" s="68"/>
      <c r="J95" s="124"/>
      <c r="K95" s="122"/>
      <c r="L95" s="122"/>
      <c r="M95" s="131" t="s">
        <v>322</v>
      </c>
      <c r="N95" s="124"/>
      <c r="O95" s="122" t="s">
        <v>380</v>
      </c>
      <c r="P95" s="124"/>
      <c r="Q95" s="124"/>
      <c r="R95" s="122"/>
      <c r="S95" s="124"/>
      <c r="T95" s="116"/>
      <c r="U95" s="127"/>
      <c r="V95" s="131"/>
      <c r="W95" s="131"/>
      <c r="X95" s="136"/>
      <c r="Y95" s="149"/>
      <c r="Z95" s="221" t="s">
        <v>334</v>
      </c>
      <c r="AA95" s="149"/>
      <c r="AB95" s="116"/>
      <c r="AC95" s="138"/>
      <c r="AD95" s="150">
        <f t="shared" si="2"/>
        <v>5</v>
      </c>
    </row>
    <row r="96" spans="1:31" ht="15.75" customHeight="1" x14ac:dyDescent="0.2">
      <c r="A96" s="128">
        <v>86</v>
      </c>
      <c r="B96" s="250" t="s">
        <v>440</v>
      </c>
      <c r="C96" s="242">
        <v>5</v>
      </c>
      <c r="D96" s="249" t="s">
        <v>19</v>
      </c>
      <c r="E96" s="58"/>
      <c r="F96" s="68" t="s">
        <v>317</v>
      </c>
      <c r="G96" s="68"/>
      <c r="H96" s="68" t="s">
        <v>337</v>
      </c>
      <c r="I96" s="115"/>
      <c r="J96" s="124"/>
      <c r="K96" s="122"/>
      <c r="L96" s="122"/>
      <c r="M96" s="124"/>
      <c r="N96" s="124"/>
      <c r="O96" s="52"/>
      <c r="P96" s="116"/>
      <c r="Q96" s="124"/>
      <c r="R96" s="122"/>
      <c r="S96" s="124"/>
      <c r="T96" s="124"/>
      <c r="U96" s="38" t="s">
        <v>329</v>
      </c>
      <c r="V96" s="127"/>
      <c r="W96" s="131"/>
      <c r="X96" s="136"/>
      <c r="Y96" s="255" t="s">
        <v>333</v>
      </c>
      <c r="Z96" s="221" t="s">
        <v>334</v>
      </c>
      <c r="AA96" s="116"/>
      <c r="AB96" s="138"/>
      <c r="AC96" s="138"/>
      <c r="AD96" s="150">
        <f t="shared" si="2"/>
        <v>5</v>
      </c>
    </row>
    <row r="97" spans="1:30" ht="15.75" customHeight="1" x14ac:dyDescent="0.2">
      <c r="A97" s="253">
        <v>87</v>
      </c>
      <c r="B97" s="252" t="s">
        <v>230</v>
      </c>
      <c r="C97" s="242">
        <v>5</v>
      </c>
      <c r="D97" s="249"/>
      <c r="E97" s="58"/>
      <c r="F97" s="68" t="s">
        <v>317</v>
      </c>
      <c r="G97" s="68" t="s">
        <v>318</v>
      </c>
      <c r="H97" s="68"/>
      <c r="I97" s="115"/>
      <c r="J97" s="124"/>
      <c r="K97" s="122"/>
      <c r="L97" s="124" t="s">
        <v>321</v>
      </c>
      <c r="M97" s="116"/>
      <c r="N97" s="116"/>
      <c r="O97" s="147"/>
      <c r="P97" s="122"/>
      <c r="Q97" s="122" t="s">
        <v>325</v>
      </c>
      <c r="R97" s="122"/>
      <c r="S97" s="52"/>
      <c r="T97" s="52"/>
      <c r="U97" s="127"/>
      <c r="V97" s="52"/>
      <c r="W97" s="131"/>
      <c r="X97" s="136"/>
      <c r="Y97" s="131"/>
      <c r="Z97" s="221"/>
      <c r="AA97" s="149"/>
      <c r="AB97" s="138"/>
      <c r="AC97" s="138"/>
      <c r="AD97" s="150">
        <f t="shared" si="2"/>
        <v>4</v>
      </c>
    </row>
    <row r="98" spans="1:30" ht="15.75" customHeight="1" x14ac:dyDescent="0.2">
      <c r="A98" s="253"/>
      <c r="B98" s="252" t="s">
        <v>130</v>
      </c>
      <c r="C98" s="242">
        <v>5</v>
      </c>
      <c r="D98" s="249"/>
      <c r="E98" s="58"/>
      <c r="F98" s="68"/>
      <c r="G98" s="68"/>
      <c r="H98" s="68"/>
      <c r="I98" s="70"/>
      <c r="J98" s="117"/>
      <c r="K98" s="127"/>
      <c r="L98" s="52"/>
      <c r="M98" s="116"/>
      <c r="N98" s="116"/>
      <c r="O98" s="116"/>
      <c r="P98" s="52"/>
      <c r="Q98" s="52"/>
      <c r="R98" s="52"/>
      <c r="S98" s="122"/>
      <c r="T98" s="122"/>
      <c r="U98" s="127"/>
      <c r="V98" s="131"/>
      <c r="W98" s="131"/>
      <c r="X98" s="207" t="s">
        <v>332</v>
      </c>
      <c r="Y98" s="255" t="s">
        <v>333</v>
      </c>
      <c r="Z98" s="221" t="s">
        <v>334</v>
      </c>
      <c r="AA98" s="221" t="s">
        <v>335</v>
      </c>
      <c r="AB98" s="147" t="s">
        <v>336</v>
      </c>
      <c r="AC98" s="138"/>
      <c r="AD98" s="150">
        <f t="shared" si="2"/>
        <v>5</v>
      </c>
    </row>
    <row r="99" spans="1:30" ht="15.75" customHeight="1" x14ac:dyDescent="0.2">
      <c r="A99" s="253"/>
      <c r="B99" s="252" t="s">
        <v>471</v>
      </c>
      <c r="C99" s="242">
        <v>5</v>
      </c>
      <c r="D99" s="249"/>
      <c r="E99" s="68"/>
      <c r="F99" s="68"/>
      <c r="G99" s="68" t="s">
        <v>318</v>
      </c>
      <c r="H99" s="68" t="s">
        <v>337</v>
      </c>
      <c r="I99" s="68"/>
      <c r="J99" s="124"/>
      <c r="K99" s="52"/>
      <c r="L99" s="124"/>
      <c r="M99" s="131" t="s">
        <v>322</v>
      </c>
      <c r="N99" s="124"/>
      <c r="O99" s="124"/>
      <c r="P99" s="122"/>
      <c r="Q99" s="122"/>
      <c r="R99" s="122"/>
      <c r="S99" s="207" t="s">
        <v>327</v>
      </c>
      <c r="T99" s="122"/>
      <c r="U99" s="131"/>
      <c r="V99" s="127"/>
      <c r="W99" s="131"/>
      <c r="X99" s="136"/>
      <c r="Y99" s="131"/>
      <c r="Z99" s="221" t="s">
        <v>334</v>
      </c>
      <c r="AA99" s="149"/>
      <c r="AB99" s="138"/>
      <c r="AC99" s="138"/>
      <c r="AD99" s="150">
        <f t="shared" si="2"/>
        <v>5</v>
      </c>
    </row>
    <row r="100" spans="1:30" ht="15.75" customHeight="1" x14ac:dyDescent="0.2">
      <c r="A100" s="253">
        <v>90</v>
      </c>
      <c r="B100" s="250" t="s">
        <v>452</v>
      </c>
      <c r="C100" s="242">
        <v>4</v>
      </c>
      <c r="D100" s="249"/>
      <c r="E100" s="58"/>
      <c r="F100" s="68"/>
      <c r="G100" s="68"/>
      <c r="H100" s="68"/>
      <c r="I100" s="233"/>
      <c r="J100" s="117"/>
      <c r="K100" s="127"/>
      <c r="L100" s="52"/>
      <c r="M100" s="116"/>
      <c r="N100" s="116"/>
      <c r="O100" s="116"/>
      <c r="P100" s="52"/>
      <c r="Q100" s="52"/>
      <c r="R100" s="52"/>
      <c r="S100" s="122"/>
      <c r="T100" s="122"/>
      <c r="U100" s="127"/>
      <c r="V100" s="127"/>
      <c r="W100" s="131"/>
      <c r="X100" s="207" t="s">
        <v>332</v>
      </c>
      <c r="Y100" s="255" t="s">
        <v>333</v>
      </c>
      <c r="Z100" s="221" t="s">
        <v>334</v>
      </c>
      <c r="AA100" s="149"/>
      <c r="AB100" s="147" t="s">
        <v>336</v>
      </c>
      <c r="AC100" s="138"/>
      <c r="AD100" s="150">
        <f t="shared" si="2"/>
        <v>4</v>
      </c>
    </row>
    <row r="101" spans="1:30" ht="15.75" customHeight="1" x14ac:dyDescent="0.2">
      <c r="A101" s="253"/>
      <c r="B101" s="252" t="s">
        <v>196</v>
      </c>
      <c r="C101" s="242">
        <v>4</v>
      </c>
      <c r="D101" s="249"/>
      <c r="E101" s="58"/>
      <c r="F101" s="68"/>
      <c r="G101" s="68" t="s">
        <v>318</v>
      </c>
      <c r="H101" s="70"/>
      <c r="I101" s="233"/>
      <c r="J101" s="116"/>
      <c r="K101" s="122" t="s">
        <v>338</v>
      </c>
      <c r="L101" s="122"/>
      <c r="M101" s="124"/>
      <c r="N101" s="124"/>
      <c r="O101" s="124"/>
      <c r="P101" s="122"/>
      <c r="Q101" s="124"/>
      <c r="R101" s="124"/>
      <c r="S101" s="122"/>
      <c r="T101" s="124"/>
      <c r="U101" s="131"/>
      <c r="V101" s="38" t="s">
        <v>330</v>
      </c>
      <c r="W101" s="131"/>
      <c r="X101" s="136"/>
      <c r="Y101" s="149"/>
      <c r="Z101" s="221"/>
      <c r="AA101" s="149"/>
      <c r="AB101" s="138"/>
      <c r="AC101" s="138"/>
      <c r="AD101" s="150">
        <f t="shared" ref="AD101:AD143" si="3">COUNTA(E101:O101,Q101:AC101)</f>
        <v>3</v>
      </c>
    </row>
    <row r="102" spans="1:30" ht="15.75" customHeight="1" x14ac:dyDescent="0.2">
      <c r="A102" s="253">
        <v>92</v>
      </c>
      <c r="B102" s="250" t="s">
        <v>442</v>
      </c>
      <c r="C102" s="242">
        <v>3</v>
      </c>
      <c r="D102" s="249"/>
      <c r="E102" s="58"/>
      <c r="F102" s="68"/>
      <c r="G102" s="68"/>
      <c r="H102" s="70"/>
      <c r="I102" s="233"/>
      <c r="J102" s="124"/>
      <c r="K102" s="52"/>
      <c r="L102" s="52"/>
      <c r="M102" s="116"/>
      <c r="N102" s="116"/>
      <c r="O102" s="116"/>
      <c r="P102" s="52"/>
      <c r="Q102" s="122"/>
      <c r="R102" s="116"/>
      <c r="S102" s="207" t="s">
        <v>327</v>
      </c>
      <c r="T102" s="122"/>
      <c r="U102" s="127"/>
      <c r="V102" s="131"/>
      <c r="W102" s="131"/>
      <c r="X102" s="136"/>
      <c r="Y102" s="255" t="s">
        <v>333</v>
      </c>
      <c r="Z102" s="221" t="s">
        <v>334</v>
      </c>
      <c r="AA102" s="149"/>
      <c r="AB102" s="138"/>
      <c r="AC102" s="138"/>
      <c r="AD102" s="150">
        <f t="shared" si="3"/>
        <v>3</v>
      </c>
    </row>
    <row r="103" spans="1:30" ht="15.75" customHeight="1" x14ac:dyDescent="0.2">
      <c r="A103" s="253"/>
      <c r="B103" s="250" t="s">
        <v>443</v>
      </c>
      <c r="C103" s="242">
        <v>3</v>
      </c>
      <c r="D103" s="249"/>
      <c r="E103" s="58"/>
      <c r="F103" s="68"/>
      <c r="G103" s="68"/>
      <c r="H103" s="70"/>
      <c r="I103" s="233"/>
      <c r="J103" s="124"/>
      <c r="K103" s="52"/>
      <c r="L103" s="52"/>
      <c r="M103" s="116"/>
      <c r="N103" s="116"/>
      <c r="O103" s="116"/>
      <c r="P103" s="52"/>
      <c r="Q103" s="52"/>
      <c r="R103" s="116"/>
      <c r="S103" s="122"/>
      <c r="T103" s="122"/>
      <c r="U103" s="127"/>
      <c r="V103" s="127"/>
      <c r="W103" s="131"/>
      <c r="X103" s="136"/>
      <c r="Y103" s="255" t="s">
        <v>333</v>
      </c>
      <c r="Z103" s="221" t="s">
        <v>334</v>
      </c>
      <c r="AA103" s="221" t="s">
        <v>335</v>
      </c>
      <c r="AB103" s="138"/>
      <c r="AC103" s="138"/>
      <c r="AD103" s="150">
        <f t="shared" si="3"/>
        <v>3</v>
      </c>
    </row>
    <row r="104" spans="1:30" ht="15.75" customHeight="1" x14ac:dyDescent="0.2">
      <c r="A104" s="253"/>
      <c r="B104" s="250" t="s">
        <v>445</v>
      </c>
      <c r="C104" s="242">
        <v>3</v>
      </c>
      <c r="D104" s="249"/>
      <c r="E104" s="58"/>
      <c r="F104" s="68"/>
      <c r="G104" s="68"/>
      <c r="H104" s="70"/>
      <c r="I104" s="233"/>
      <c r="J104" s="124"/>
      <c r="K104" s="52"/>
      <c r="L104" s="52"/>
      <c r="M104" s="116"/>
      <c r="N104" s="116"/>
      <c r="O104" s="116"/>
      <c r="P104" s="52"/>
      <c r="Q104" s="52"/>
      <c r="R104" s="116"/>
      <c r="S104" s="124"/>
      <c r="T104" s="122"/>
      <c r="U104" s="127"/>
      <c r="V104" s="127"/>
      <c r="W104" s="131"/>
      <c r="X104" s="136"/>
      <c r="Y104" s="131"/>
      <c r="Z104" s="221" t="s">
        <v>334</v>
      </c>
      <c r="AA104" s="221" t="s">
        <v>335</v>
      </c>
      <c r="AB104" s="147" t="s">
        <v>336</v>
      </c>
      <c r="AC104" s="138"/>
      <c r="AD104" s="150">
        <f t="shared" si="3"/>
        <v>3</v>
      </c>
    </row>
    <row r="105" spans="1:30" ht="15.75" customHeight="1" x14ac:dyDescent="0.2">
      <c r="A105" s="253"/>
      <c r="B105" s="250" t="s">
        <v>449</v>
      </c>
      <c r="C105" s="242">
        <v>3</v>
      </c>
      <c r="D105" s="249"/>
      <c r="E105" s="58"/>
      <c r="F105" s="68"/>
      <c r="G105" s="68"/>
      <c r="H105" s="68"/>
      <c r="I105" s="233"/>
      <c r="J105" s="117"/>
      <c r="K105" s="127"/>
      <c r="L105" s="52"/>
      <c r="M105" s="116"/>
      <c r="N105" s="116"/>
      <c r="O105" s="116"/>
      <c r="P105" s="52"/>
      <c r="Q105" s="52"/>
      <c r="R105" s="52"/>
      <c r="S105" s="122"/>
      <c r="T105" s="122"/>
      <c r="U105" s="131"/>
      <c r="V105" s="127"/>
      <c r="W105" s="131"/>
      <c r="X105" s="207" t="s">
        <v>332</v>
      </c>
      <c r="Y105" s="255" t="s">
        <v>333</v>
      </c>
      <c r="Z105" s="221"/>
      <c r="AA105" s="221" t="s">
        <v>335</v>
      </c>
      <c r="AB105" s="138"/>
      <c r="AC105" s="138"/>
      <c r="AD105" s="150">
        <f t="shared" si="3"/>
        <v>3</v>
      </c>
    </row>
    <row r="106" spans="1:30" ht="15.75" customHeight="1" x14ac:dyDescent="0.2">
      <c r="A106" s="253"/>
      <c r="B106" s="252" t="s">
        <v>451</v>
      </c>
      <c r="C106" s="242">
        <v>3</v>
      </c>
      <c r="D106" s="249"/>
      <c r="E106" s="58"/>
      <c r="F106" s="68"/>
      <c r="G106" s="68"/>
      <c r="H106" s="68"/>
      <c r="I106" s="233"/>
      <c r="J106" s="117"/>
      <c r="K106" s="127"/>
      <c r="L106" s="116"/>
      <c r="M106" s="116"/>
      <c r="N106" s="116"/>
      <c r="O106" s="116"/>
      <c r="P106" s="116"/>
      <c r="Q106" s="52"/>
      <c r="R106" s="52"/>
      <c r="S106" s="122"/>
      <c r="T106" s="122"/>
      <c r="U106" s="127"/>
      <c r="V106" s="127"/>
      <c r="W106" s="131"/>
      <c r="X106" s="207" t="s">
        <v>332</v>
      </c>
      <c r="Y106" s="255" t="s">
        <v>333</v>
      </c>
      <c r="Z106" s="221" t="s">
        <v>334</v>
      </c>
      <c r="AA106" s="149"/>
      <c r="AB106" s="138"/>
      <c r="AC106" s="138"/>
      <c r="AD106" s="150">
        <f t="shared" si="3"/>
        <v>3</v>
      </c>
    </row>
    <row r="107" spans="1:30" ht="15.75" customHeight="1" x14ac:dyDescent="0.2">
      <c r="A107" s="253"/>
      <c r="B107" s="250" t="s">
        <v>453</v>
      </c>
      <c r="C107" s="242">
        <v>3</v>
      </c>
      <c r="D107" s="249"/>
      <c r="E107" s="58"/>
      <c r="F107" s="68"/>
      <c r="G107" s="68"/>
      <c r="H107" s="68"/>
      <c r="I107" s="233"/>
      <c r="J107" s="117"/>
      <c r="K107" s="127"/>
      <c r="L107" s="116"/>
      <c r="M107" s="116"/>
      <c r="N107" s="116"/>
      <c r="O107" s="116"/>
      <c r="P107" s="116"/>
      <c r="Q107" s="52"/>
      <c r="R107" s="52"/>
      <c r="S107" s="124"/>
      <c r="T107" s="122"/>
      <c r="U107" s="127"/>
      <c r="V107" s="127"/>
      <c r="W107" s="131"/>
      <c r="X107" s="207" t="s">
        <v>332</v>
      </c>
      <c r="Y107" s="255" t="s">
        <v>333</v>
      </c>
      <c r="Z107" s="221" t="s">
        <v>334</v>
      </c>
      <c r="AA107" s="149"/>
      <c r="AB107" s="116"/>
      <c r="AC107" s="138"/>
      <c r="AD107" s="150">
        <f t="shared" si="3"/>
        <v>3</v>
      </c>
    </row>
    <row r="108" spans="1:30" ht="15.75" customHeight="1" x14ac:dyDescent="0.2">
      <c r="A108" s="253"/>
      <c r="B108" s="250" t="s">
        <v>455</v>
      </c>
      <c r="C108" s="242">
        <v>3</v>
      </c>
      <c r="D108" s="249"/>
      <c r="E108" s="58"/>
      <c r="F108" s="68"/>
      <c r="G108" s="68"/>
      <c r="H108" s="68" t="s">
        <v>337</v>
      </c>
      <c r="I108" s="115"/>
      <c r="J108" s="124" t="s">
        <v>485</v>
      </c>
      <c r="K108" s="122" t="s">
        <v>338</v>
      </c>
      <c r="L108" s="124"/>
      <c r="M108" s="124"/>
      <c r="N108" s="124"/>
      <c r="O108" s="124"/>
      <c r="P108" s="122"/>
      <c r="Q108" s="122"/>
      <c r="R108" s="122"/>
      <c r="S108" s="122"/>
      <c r="T108" s="122"/>
      <c r="U108" s="127"/>
      <c r="V108" s="127"/>
      <c r="W108" s="131"/>
      <c r="X108" s="136"/>
      <c r="Y108" s="131"/>
      <c r="Z108" s="221"/>
      <c r="AA108" s="149"/>
      <c r="AB108" s="116"/>
      <c r="AC108" s="138"/>
      <c r="AD108" s="150">
        <f t="shared" si="3"/>
        <v>3</v>
      </c>
    </row>
    <row r="109" spans="1:30" ht="15.75" customHeight="1" x14ac:dyDescent="0.2">
      <c r="A109" s="253"/>
      <c r="B109" s="250" t="s">
        <v>457</v>
      </c>
      <c r="C109" s="242">
        <v>3</v>
      </c>
      <c r="D109" s="249"/>
      <c r="E109" s="58"/>
      <c r="F109" s="68"/>
      <c r="G109" s="68"/>
      <c r="H109" s="70"/>
      <c r="I109" s="233"/>
      <c r="J109" s="124"/>
      <c r="K109" s="52"/>
      <c r="L109" s="116"/>
      <c r="M109" s="116"/>
      <c r="N109" s="116"/>
      <c r="O109" s="116"/>
      <c r="P109" s="52"/>
      <c r="Q109" s="52"/>
      <c r="R109" s="52"/>
      <c r="S109" s="122"/>
      <c r="T109" s="122"/>
      <c r="U109" s="127"/>
      <c r="V109" s="127"/>
      <c r="W109" s="131"/>
      <c r="X109" s="136"/>
      <c r="Y109" s="255" t="s">
        <v>333</v>
      </c>
      <c r="Z109" s="221" t="s">
        <v>334</v>
      </c>
      <c r="AA109" s="221" t="s">
        <v>335</v>
      </c>
      <c r="AB109" s="116"/>
      <c r="AC109" s="138"/>
      <c r="AD109" s="150">
        <f t="shared" si="3"/>
        <v>3</v>
      </c>
    </row>
    <row r="110" spans="1:30" ht="15.75" customHeight="1" x14ac:dyDescent="0.2">
      <c r="A110" s="253"/>
      <c r="B110" s="250" t="s">
        <v>459</v>
      </c>
      <c r="C110" s="242">
        <v>3</v>
      </c>
      <c r="D110" s="249"/>
      <c r="E110" s="68"/>
      <c r="F110" s="68"/>
      <c r="G110" s="68"/>
      <c r="H110" s="68"/>
      <c r="I110" s="233"/>
      <c r="J110" s="117"/>
      <c r="K110" s="127"/>
      <c r="L110" s="124" t="s">
        <v>321</v>
      </c>
      <c r="M110" s="116"/>
      <c r="N110" s="116"/>
      <c r="O110" s="116"/>
      <c r="P110" s="52"/>
      <c r="Q110" s="52"/>
      <c r="R110" s="52"/>
      <c r="S110" s="122"/>
      <c r="T110" s="207" t="s">
        <v>328</v>
      </c>
      <c r="U110" s="127"/>
      <c r="V110" s="127"/>
      <c r="W110" s="131"/>
      <c r="X110" s="136"/>
      <c r="Y110" s="131"/>
      <c r="Z110" s="221"/>
      <c r="AA110" s="221" t="s">
        <v>335</v>
      </c>
      <c r="AB110" s="116"/>
      <c r="AC110" s="138"/>
      <c r="AD110" s="150">
        <f t="shared" si="3"/>
        <v>3</v>
      </c>
    </row>
    <row r="111" spans="1:30" ht="15.75" customHeight="1" x14ac:dyDescent="0.2">
      <c r="A111" s="253"/>
      <c r="B111" s="252" t="s">
        <v>109</v>
      </c>
      <c r="C111" s="242">
        <v>3</v>
      </c>
      <c r="D111" s="249"/>
      <c r="E111" s="68" t="s">
        <v>484</v>
      </c>
      <c r="F111" s="68"/>
      <c r="G111" s="68"/>
      <c r="H111" s="68" t="s">
        <v>337</v>
      </c>
      <c r="I111" s="115"/>
      <c r="J111" s="124" t="s">
        <v>485</v>
      </c>
      <c r="K111" s="122"/>
      <c r="L111" s="124"/>
      <c r="M111" s="124"/>
      <c r="N111" s="124"/>
      <c r="O111" s="116"/>
      <c r="P111" s="122"/>
      <c r="Q111" s="122"/>
      <c r="R111" s="122"/>
      <c r="S111" s="124"/>
      <c r="T111" s="122"/>
      <c r="U111" s="127"/>
      <c r="V111" s="127"/>
      <c r="W111" s="131"/>
      <c r="X111" s="136"/>
      <c r="Y111" s="131"/>
      <c r="Z111" s="221"/>
      <c r="AA111" s="149"/>
      <c r="AB111" s="116"/>
      <c r="AC111" s="138"/>
      <c r="AD111" s="150">
        <f t="shared" si="3"/>
        <v>3</v>
      </c>
    </row>
    <row r="112" spans="1:30" ht="15.75" customHeight="1" x14ac:dyDescent="0.2">
      <c r="A112" s="253"/>
      <c r="B112" s="250" t="s">
        <v>170</v>
      </c>
      <c r="C112" s="242">
        <v>3</v>
      </c>
      <c r="D112" s="249"/>
      <c r="E112" s="58"/>
      <c r="F112" s="68"/>
      <c r="G112" s="68"/>
      <c r="H112" s="70"/>
      <c r="I112" s="233"/>
      <c r="J112" s="124"/>
      <c r="K112" s="52"/>
      <c r="L112" s="52"/>
      <c r="M112" s="116"/>
      <c r="N112" s="116"/>
      <c r="O112" s="116"/>
      <c r="P112" s="52"/>
      <c r="Q112" s="122" t="s">
        <v>325</v>
      </c>
      <c r="R112" s="52"/>
      <c r="S112" s="207" t="s">
        <v>327</v>
      </c>
      <c r="T112" s="122"/>
      <c r="U112" s="38" t="s">
        <v>329</v>
      </c>
      <c r="V112" s="127"/>
      <c r="W112" s="131"/>
      <c r="X112" s="136"/>
      <c r="Y112" s="131"/>
      <c r="Z112" s="221"/>
      <c r="AA112" s="149"/>
      <c r="AB112" s="116"/>
      <c r="AC112" s="138"/>
      <c r="AD112" s="150">
        <f t="shared" si="3"/>
        <v>3</v>
      </c>
    </row>
    <row r="113" spans="1:30" ht="15.75" customHeight="1" x14ac:dyDescent="0.2">
      <c r="A113" s="253"/>
      <c r="B113" s="250" t="s">
        <v>466</v>
      </c>
      <c r="C113" s="242">
        <v>3</v>
      </c>
      <c r="D113" s="249"/>
      <c r="E113" s="58"/>
      <c r="F113" s="68"/>
      <c r="G113" s="68"/>
      <c r="H113" s="68" t="s">
        <v>337</v>
      </c>
      <c r="I113" s="233"/>
      <c r="J113" s="116"/>
      <c r="K113" s="52"/>
      <c r="L113" s="52"/>
      <c r="M113" s="116"/>
      <c r="N113" s="116"/>
      <c r="O113" s="116"/>
      <c r="P113" s="52"/>
      <c r="Q113" s="52"/>
      <c r="R113" s="52"/>
      <c r="S113" s="122"/>
      <c r="T113" s="124"/>
      <c r="U113" s="127"/>
      <c r="V113" s="131"/>
      <c r="W113" s="131"/>
      <c r="X113" s="207" t="s">
        <v>332</v>
      </c>
      <c r="Y113" s="131"/>
      <c r="Z113" s="221" t="s">
        <v>334</v>
      </c>
      <c r="AA113" s="149"/>
      <c r="AB113" s="116"/>
      <c r="AC113" s="138"/>
      <c r="AD113" s="150">
        <f t="shared" si="3"/>
        <v>3</v>
      </c>
    </row>
    <row r="114" spans="1:30" ht="15.75" customHeight="1" x14ac:dyDescent="0.2">
      <c r="A114" s="253"/>
      <c r="B114" s="250" t="s">
        <v>467</v>
      </c>
      <c r="C114" s="242">
        <v>3</v>
      </c>
      <c r="D114" s="249"/>
      <c r="E114" s="58"/>
      <c r="F114" s="68"/>
      <c r="G114" s="68"/>
      <c r="H114" s="68"/>
      <c r="I114" s="233"/>
      <c r="J114" s="117"/>
      <c r="K114" s="127"/>
      <c r="L114" s="52"/>
      <c r="M114" s="116"/>
      <c r="N114" s="116"/>
      <c r="O114" s="116"/>
      <c r="P114" s="52"/>
      <c r="Q114" s="52"/>
      <c r="R114" s="52"/>
      <c r="S114" s="122"/>
      <c r="T114" s="122"/>
      <c r="U114" s="127"/>
      <c r="V114" s="131"/>
      <c r="W114" s="131"/>
      <c r="X114" s="207" t="s">
        <v>332</v>
      </c>
      <c r="Y114" s="131"/>
      <c r="Z114" s="221" t="s">
        <v>334</v>
      </c>
      <c r="AA114" s="221" t="s">
        <v>335</v>
      </c>
      <c r="AB114" s="116"/>
      <c r="AC114" s="138"/>
      <c r="AD114" s="150">
        <f t="shared" si="3"/>
        <v>3</v>
      </c>
    </row>
    <row r="115" spans="1:30" ht="15.75" customHeight="1" x14ac:dyDescent="0.2">
      <c r="A115" s="253"/>
      <c r="B115" s="250" t="s">
        <v>480</v>
      </c>
      <c r="C115" s="242">
        <v>3</v>
      </c>
      <c r="D115" s="249"/>
      <c r="E115" s="68"/>
      <c r="F115" s="68"/>
      <c r="G115" s="68"/>
      <c r="H115" s="68"/>
      <c r="I115" s="233"/>
      <c r="J115" s="117"/>
      <c r="K115" s="127"/>
      <c r="L115" s="122" t="s">
        <v>321</v>
      </c>
      <c r="M115" s="116"/>
      <c r="N115" s="116"/>
      <c r="O115" s="116"/>
      <c r="P115" s="52"/>
      <c r="Q115" s="52"/>
      <c r="R115" s="52"/>
      <c r="S115" s="122"/>
      <c r="T115" s="207" t="s">
        <v>328</v>
      </c>
      <c r="U115" s="127"/>
      <c r="V115" s="127"/>
      <c r="W115" s="131"/>
      <c r="X115" s="136"/>
      <c r="Y115" s="131"/>
      <c r="Z115" s="221"/>
      <c r="AA115" s="221" t="s">
        <v>335</v>
      </c>
      <c r="AB115" s="116"/>
      <c r="AC115" s="138"/>
      <c r="AD115" s="150">
        <f t="shared" si="3"/>
        <v>3</v>
      </c>
    </row>
    <row r="116" spans="1:30" ht="15.75" customHeight="1" x14ac:dyDescent="0.2">
      <c r="A116" s="253"/>
      <c r="B116" s="250" t="s">
        <v>469</v>
      </c>
      <c r="C116" s="242">
        <v>3</v>
      </c>
      <c r="D116" s="249"/>
      <c r="E116" s="58"/>
      <c r="F116" s="68"/>
      <c r="G116" s="68"/>
      <c r="H116" s="70"/>
      <c r="I116" s="233"/>
      <c r="J116" s="124"/>
      <c r="K116" s="52"/>
      <c r="L116" s="52"/>
      <c r="M116" s="116"/>
      <c r="N116" s="116"/>
      <c r="O116" s="116"/>
      <c r="P116" s="52"/>
      <c r="Q116" s="52"/>
      <c r="R116" s="52"/>
      <c r="S116" s="122"/>
      <c r="T116" s="122"/>
      <c r="U116" s="127"/>
      <c r="V116" s="127"/>
      <c r="W116" s="131"/>
      <c r="X116" s="136"/>
      <c r="Y116" s="131"/>
      <c r="Z116" s="221" t="s">
        <v>334</v>
      </c>
      <c r="AA116" s="221" t="s">
        <v>335</v>
      </c>
      <c r="AB116" s="147" t="s">
        <v>336</v>
      </c>
      <c r="AC116" s="138"/>
      <c r="AD116" s="150">
        <f t="shared" si="3"/>
        <v>3</v>
      </c>
    </row>
    <row r="117" spans="1:30" ht="15.75" customHeight="1" x14ac:dyDescent="0.2">
      <c r="A117" s="253"/>
      <c r="B117" s="252" t="s">
        <v>241</v>
      </c>
      <c r="C117" s="242">
        <v>3</v>
      </c>
      <c r="D117" s="249"/>
      <c r="E117" s="58"/>
      <c r="F117" s="68" t="s">
        <v>317</v>
      </c>
      <c r="G117" s="68" t="s">
        <v>318</v>
      </c>
      <c r="H117" s="68"/>
      <c r="I117" s="115"/>
      <c r="J117" s="124" t="s">
        <v>485</v>
      </c>
      <c r="K117" s="122"/>
      <c r="L117" s="122"/>
      <c r="M117" s="131"/>
      <c r="N117" s="116"/>
      <c r="O117" s="116"/>
      <c r="P117" s="122"/>
      <c r="Q117" s="122"/>
      <c r="R117" s="122"/>
      <c r="S117" s="122"/>
      <c r="T117" s="122"/>
      <c r="U117" s="127"/>
      <c r="V117" s="127"/>
      <c r="W117" s="131"/>
      <c r="X117" s="136"/>
      <c r="Y117" s="131"/>
      <c r="Z117" s="221"/>
      <c r="AA117" s="149"/>
      <c r="AB117" s="116"/>
      <c r="AC117" s="138"/>
      <c r="AD117" s="150">
        <f t="shared" si="3"/>
        <v>3</v>
      </c>
    </row>
    <row r="118" spans="1:30" ht="15.75" customHeight="1" x14ac:dyDescent="0.2">
      <c r="A118" s="253"/>
      <c r="B118" s="250" t="s">
        <v>473</v>
      </c>
      <c r="C118" s="242">
        <v>3</v>
      </c>
      <c r="D118" s="249"/>
      <c r="E118" s="58"/>
      <c r="F118" s="68"/>
      <c r="G118" s="68"/>
      <c r="H118" s="70"/>
      <c r="I118" s="233"/>
      <c r="J118" s="124"/>
      <c r="K118" s="52"/>
      <c r="L118" s="52"/>
      <c r="M118" s="116"/>
      <c r="N118" s="116"/>
      <c r="O118" s="116"/>
      <c r="P118" s="52"/>
      <c r="Q118" s="52"/>
      <c r="R118" s="52"/>
      <c r="S118" s="122"/>
      <c r="T118" s="122"/>
      <c r="U118" s="127"/>
      <c r="V118" s="127"/>
      <c r="W118" s="131"/>
      <c r="X118" s="136"/>
      <c r="Y118" s="131"/>
      <c r="Z118" s="221" t="s">
        <v>334</v>
      </c>
      <c r="AA118" s="221" t="s">
        <v>335</v>
      </c>
      <c r="AB118" s="147" t="s">
        <v>336</v>
      </c>
      <c r="AC118" s="138"/>
      <c r="AD118" s="150">
        <f t="shared" si="3"/>
        <v>3</v>
      </c>
    </row>
    <row r="119" spans="1:30" ht="15.75" customHeight="1" x14ac:dyDescent="0.2">
      <c r="A119" s="253">
        <v>109</v>
      </c>
      <c r="B119" s="250" t="s">
        <v>441</v>
      </c>
      <c r="C119" s="242">
        <v>2</v>
      </c>
      <c r="D119" s="249"/>
      <c r="E119" s="58"/>
      <c r="F119" s="68"/>
      <c r="G119" s="68"/>
      <c r="H119" s="70"/>
      <c r="I119" s="233"/>
      <c r="J119" s="124"/>
      <c r="K119" s="52"/>
      <c r="L119" s="52"/>
      <c r="M119" s="116"/>
      <c r="N119" s="116"/>
      <c r="O119" s="116"/>
      <c r="P119" s="52"/>
      <c r="Q119" s="52"/>
      <c r="R119" s="52"/>
      <c r="S119" s="122"/>
      <c r="T119" s="122"/>
      <c r="U119" s="127"/>
      <c r="V119" s="127"/>
      <c r="W119" s="131"/>
      <c r="X119" s="207" t="s">
        <v>332</v>
      </c>
      <c r="Y119" s="131"/>
      <c r="Z119" s="221" t="s">
        <v>334</v>
      </c>
      <c r="AA119" s="149"/>
      <c r="AB119" s="116"/>
      <c r="AC119" s="138"/>
      <c r="AD119" s="150">
        <f t="shared" si="3"/>
        <v>2</v>
      </c>
    </row>
    <row r="120" spans="1:30" ht="15.75" customHeight="1" x14ac:dyDescent="0.2">
      <c r="A120" s="253"/>
      <c r="B120" s="250" t="s">
        <v>450</v>
      </c>
      <c r="C120" s="242">
        <v>2</v>
      </c>
      <c r="D120" s="249"/>
      <c r="E120" s="58"/>
      <c r="F120" s="68"/>
      <c r="G120" s="68"/>
      <c r="H120" s="68"/>
      <c r="I120" s="233"/>
      <c r="J120" s="117"/>
      <c r="K120" s="127"/>
      <c r="L120" s="52"/>
      <c r="M120" s="116"/>
      <c r="N120" s="116"/>
      <c r="O120" s="116"/>
      <c r="P120" s="52"/>
      <c r="Q120" s="52"/>
      <c r="R120" s="52"/>
      <c r="S120" s="122"/>
      <c r="T120" s="122"/>
      <c r="U120" s="127"/>
      <c r="V120" s="127"/>
      <c r="W120" s="131"/>
      <c r="X120" s="207" t="s">
        <v>332</v>
      </c>
      <c r="Y120" s="255" t="s">
        <v>333</v>
      </c>
      <c r="Z120" s="221"/>
      <c r="AA120" s="149"/>
      <c r="AB120" s="116"/>
      <c r="AC120" s="138"/>
      <c r="AD120" s="150">
        <f t="shared" si="3"/>
        <v>2</v>
      </c>
    </row>
    <row r="121" spans="1:30" ht="15.75" customHeight="1" x14ac:dyDescent="0.2">
      <c r="A121" s="253"/>
      <c r="B121" s="252" t="s">
        <v>454</v>
      </c>
      <c r="C121" s="242">
        <v>2</v>
      </c>
      <c r="D121" s="249"/>
      <c r="E121" s="68" t="s">
        <v>484</v>
      </c>
      <c r="F121" s="68"/>
      <c r="G121" s="68"/>
      <c r="H121" s="70"/>
      <c r="I121" s="233"/>
      <c r="J121" s="117"/>
      <c r="K121" s="127"/>
      <c r="L121" s="122"/>
      <c r="M121" s="131"/>
      <c r="N121" s="124"/>
      <c r="O121" s="124" t="s">
        <v>380</v>
      </c>
      <c r="P121" s="52"/>
      <c r="Q121" s="122"/>
      <c r="R121" s="122"/>
      <c r="S121" s="122"/>
      <c r="T121" s="122"/>
      <c r="U121" s="127"/>
      <c r="V121" s="127"/>
      <c r="W121" s="131"/>
      <c r="X121" s="136"/>
      <c r="Y121" s="131"/>
      <c r="Z121" s="221"/>
      <c r="AA121" s="149"/>
      <c r="AB121" s="116"/>
      <c r="AC121" s="138"/>
      <c r="AD121" s="150">
        <f t="shared" si="3"/>
        <v>2</v>
      </c>
    </row>
    <row r="122" spans="1:30" ht="15.75" customHeight="1" x14ac:dyDescent="0.2">
      <c r="A122" s="253"/>
      <c r="B122" s="252" t="s">
        <v>456</v>
      </c>
      <c r="C122" s="242">
        <v>2</v>
      </c>
      <c r="D122" s="249"/>
      <c r="E122" s="68"/>
      <c r="F122" s="68"/>
      <c r="G122" s="68"/>
      <c r="H122" s="68"/>
      <c r="I122" s="233"/>
      <c r="J122" s="116"/>
      <c r="K122" s="52"/>
      <c r="L122" s="52"/>
      <c r="M122" s="116"/>
      <c r="N122" s="131" t="s">
        <v>323</v>
      </c>
      <c r="O122" s="116"/>
      <c r="P122" s="52"/>
      <c r="Q122" s="52"/>
      <c r="R122" s="52"/>
      <c r="S122" s="122"/>
      <c r="T122" s="122"/>
      <c r="U122" s="127"/>
      <c r="V122" s="38" t="s">
        <v>330</v>
      </c>
      <c r="W122" s="131"/>
      <c r="X122" s="136"/>
      <c r="Y122" s="131"/>
      <c r="Z122" s="221"/>
      <c r="AA122" s="149"/>
      <c r="AB122" s="116"/>
      <c r="AC122" s="138"/>
      <c r="AD122" s="150">
        <f t="shared" si="3"/>
        <v>2</v>
      </c>
    </row>
    <row r="123" spans="1:30" ht="15.75" customHeight="1" x14ac:dyDescent="0.2">
      <c r="A123" s="253"/>
      <c r="B123" s="252" t="s">
        <v>458</v>
      </c>
      <c r="C123" s="242">
        <v>2</v>
      </c>
      <c r="D123" s="249"/>
      <c r="E123" s="68"/>
      <c r="F123" s="68"/>
      <c r="G123" s="68"/>
      <c r="H123" s="68"/>
      <c r="I123" s="233"/>
      <c r="J123" s="116"/>
      <c r="K123" s="52"/>
      <c r="L123" s="52"/>
      <c r="M123" s="116"/>
      <c r="N123" s="131"/>
      <c r="O123" s="116"/>
      <c r="P123" s="52"/>
      <c r="Q123" s="52"/>
      <c r="R123" s="52"/>
      <c r="S123" s="207" t="s">
        <v>327</v>
      </c>
      <c r="T123" s="122"/>
      <c r="U123" s="127"/>
      <c r="V123" s="127"/>
      <c r="W123" s="131"/>
      <c r="X123" s="136"/>
      <c r="Y123" s="131"/>
      <c r="Z123" s="221" t="s">
        <v>334</v>
      </c>
      <c r="AA123" s="149"/>
      <c r="AB123" s="116"/>
      <c r="AC123" s="138"/>
      <c r="AD123" s="150">
        <f t="shared" si="3"/>
        <v>2</v>
      </c>
    </row>
    <row r="124" spans="1:30" ht="15.75" customHeight="1" x14ac:dyDescent="0.2">
      <c r="A124" s="253"/>
      <c r="B124" s="252" t="s">
        <v>197</v>
      </c>
      <c r="C124" s="242">
        <v>2</v>
      </c>
      <c r="D124" s="249"/>
      <c r="E124" s="68"/>
      <c r="F124" s="68"/>
      <c r="G124" s="68"/>
      <c r="H124" s="68"/>
      <c r="I124" s="115" t="s">
        <v>319</v>
      </c>
      <c r="J124" s="124"/>
      <c r="K124" s="122" t="s">
        <v>338</v>
      </c>
      <c r="L124" s="122"/>
      <c r="M124" s="116"/>
      <c r="N124" s="124"/>
      <c r="O124" s="124"/>
      <c r="P124" s="122"/>
      <c r="Q124" s="52"/>
      <c r="R124" s="122"/>
      <c r="S124" s="122"/>
      <c r="T124" s="122"/>
      <c r="U124" s="127"/>
      <c r="V124" s="127"/>
      <c r="W124" s="131"/>
      <c r="X124" s="136"/>
      <c r="Y124" s="131"/>
      <c r="Z124" s="221"/>
      <c r="AA124" s="149"/>
      <c r="AB124" s="116"/>
      <c r="AC124" s="138"/>
      <c r="AD124" s="150">
        <f t="shared" si="3"/>
        <v>2</v>
      </c>
    </row>
    <row r="125" spans="1:30" ht="15.75" customHeight="1" x14ac:dyDescent="0.2">
      <c r="A125" s="253"/>
      <c r="B125" s="250" t="s">
        <v>475</v>
      </c>
      <c r="C125" s="242">
        <v>2</v>
      </c>
      <c r="D125" s="249"/>
      <c r="E125" s="58"/>
      <c r="F125" s="68"/>
      <c r="G125" s="68"/>
      <c r="H125" s="68"/>
      <c r="I125" s="233"/>
      <c r="J125" s="117"/>
      <c r="K125" s="127"/>
      <c r="L125" s="52"/>
      <c r="M125" s="116"/>
      <c r="N125" s="116"/>
      <c r="O125" s="116"/>
      <c r="P125" s="52"/>
      <c r="Q125" s="52"/>
      <c r="R125" s="52"/>
      <c r="S125" s="122"/>
      <c r="T125" s="122"/>
      <c r="U125" s="127"/>
      <c r="V125" s="127"/>
      <c r="W125" s="131"/>
      <c r="X125" s="207" t="s">
        <v>332</v>
      </c>
      <c r="Y125" s="255" t="s">
        <v>333</v>
      </c>
      <c r="Z125" s="221"/>
      <c r="AA125" s="149"/>
      <c r="AB125" s="116"/>
      <c r="AC125" s="138"/>
      <c r="AD125" s="150">
        <f t="shared" si="3"/>
        <v>2</v>
      </c>
    </row>
    <row r="126" spans="1:30" ht="15.75" customHeight="1" x14ac:dyDescent="0.2">
      <c r="A126" s="253"/>
      <c r="B126" s="252" t="s">
        <v>414</v>
      </c>
      <c r="C126" s="242">
        <v>2</v>
      </c>
      <c r="D126" s="249"/>
      <c r="E126" s="68"/>
      <c r="F126" s="68"/>
      <c r="G126" s="68"/>
      <c r="H126" s="68" t="s">
        <v>337</v>
      </c>
      <c r="I126" s="115"/>
      <c r="J126" s="124" t="s">
        <v>485</v>
      </c>
      <c r="K126" s="122"/>
      <c r="L126" s="122"/>
      <c r="M126" s="131"/>
      <c r="N126" s="124"/>
      <c r="O126" s="124"/>
      <c r="P126" s="207"/>
      <c r="Q126" s="52"/>
      <c r="R126" s="122"/>
      <c r="S126" s="122"/>
      <c r="T126" s="122"/>
      <c r="U126" s="127"/>
      <c r="V126" s="127"/>
      <c r="W126" s="131"/>
      <c r="X126" s="136"/>
      <c r="Y126" s="131"/>
      <c r="Z126" s="221"/>
      <c r="AA126" s="149"/>
      <c r="AB126" s="116"/>
      <c r="AC126" s="138"/>
      <c r="AD126" s="150">
        <f t="shared" si="3"/>
        <v>2</v>
      </c>
    </row>
    <row r="127" spans="1:30" ht="15.75" customHeight="1" x14ac:dyDescent="0.2">
      <c r="A127" s="253">
        <v>117</v>
      </c>
      <c r="B127" s="252" t="s">
        <v>46</v>
      </c>
      <c r="C127" s="242">
        <v>1</v>
      </c>
      <c r="D127" s="249"/>
      <c r="E127" s="68"/>
      <c r="F127" s="68"/>
      <c r="G127" s="68"/>
      <c r="H127" s="68"/>
      <c r="I127" s="233"/>
      <c r="J127" s="117"/>
      <c r="K127" s="127"/>
      <c r="L127" s="122" t="s">
        <v>321</v>
      </c>
      <c r="M127" s="131"/>
      <c r="N127" s="124"/>
      <c r="O127" s="124"/>
      <c r="P127" s="207"/>
      <c r="Q127" s="52"/>
      <c r="R127" s="122"/>
      <c r="S127" s="124"/>
      <c r="T127" s="122"/>
      <c r="U127" s="127"/>
      <c r="V127" s="127"/>
      <c r="W127" s="131"/>
      <c r="X127" s="136"/>
      <c r="Y127" s="131"/>
      <c r="Z127" s="221"/>
      <c r="AA127" s="149"/>
      <c r="AB127" s="116"/>
      <c r="AC127" s="138"/>
      <c r="AD127" s="150">
        <f t="shared" si="3"/>
        <v>1</v>
      </c>
    </row>
    <row r="128" spans="1:30" ht="15.75" customHeight="1" x14ac:dyDescent="0.2">
      <c r="A128" s="253"/>
      <c r="B128" s="250" t="s">
        <v>444</v>
      </c>
      <c r="C128" s="242">
        <v>1</v>
      </c>
      <c r="D128" s="249"/>
      <c r="E128" s="58"/>
      <c r="F128" s="68"/>
      <c r="G128" s="68"/>
      <c r="H128" s="70"/>
      <c r="I128" s="233"/>
      <c r="J128" s="124"/>
      <c r="K128" s="52"/>
      <c r="L128" s="52"/>
      <c r="M128" s="116"/>
      <c r="N128" s="116"/>
      <c r="O128" s="116"/>
      <c r="P128" s="52"/>
      <c r="Q128" s="122" t="s">
        <v>325</v>
      </c>
      <c r="R128" s="52"/>
      <c r="S128" s="122"/>
      <c r="T128" s="122"/>
      <c r="U128" s="127"/>
      <c r="V128" s="127"/>
      <c r="W128" s="131"/>
      <c r="X128" s="136"/>
      <c r="Y128" s="131"/>
      <c r="Z128" s="221"/>
      <c r="AA128" s="149"/>
      <c r="AB128" s="116"/>
      <c r="AC128" s="138"/>
      <c r="AD128" s="150">
        <f t="shared" si="3"/>
        <v>1</v>
      </c>
    </row>
    <row r="129" spans="1:30" ht="15.75" customHeight="1" x14ac:dyDescent="0.2">
      <c r="A129" s="253"/>
      <c r="B129" s="250" t="s">
        <v>88</v>
      </c>
      <c r="C129" s="242">
        <v>1</v>
      </c>
      <c r="D129" s="249"/>
      <c r="E129" s="58"/>
      <c r="F129" s="68"/>
      <c r="G129" s="68"/>
      <c r="H129" s="70"/>
      <c r="I129" s="233"/>
      <c r="J129" s="124"/>
      <c r="K129" s="52"/>
      <c r="L129" s="52"/>
      <c r="M129" s="116"/>
      <c r="N129" s="116"/>
      <c r="O129" s="116"/>
      <c r="P129" s="52"/>
      <c r="Q129" s="116"/>
      <c r="R129" s="52"/>
      <c r="S129" s="122"/>
      <c r="T129" s="124"/>
      <c r="U129" s="127"/>
      <c r="V129" s="127"/>
      <c r="W129" s="131"/>
      <c r="X129" s="136"/>
      <c r="Y129" s="131"/>
      <c r="Z129" s="221" t="s">
        <v>334</v>
      </c>
      <c r="AA129" s="149"/>
      <c r="AB129" s="116"/>
      <c r="AC129" s="138"/>
      <c r="AD129" s="150">
        <f t="shared" si="3"/>
        <v>1</v>
      </c>
    </row>
    <row r="130" spans="1:30" ht="15.75" customHeight="1" x14ac:dyDescent="0.2">
      <c r="A130" s="253"/>
      <c r="B130" s="252" t="s">
        <v>446</v>
      </c>
      <c r="C130" s="242">
        <v>1</v>
      </c>
      <c r="D130" s="249"/>
      <c r="E130" s="68" t="s">
        <v>484</v>
      </c>
      <c r="F130" s="68"/>
      <c r="G130" s="68"/>
      <c r="H130" s="68"/>
      <c r="I130" s="233"/>
      <c r="J130" s="117"/>
      <c r="K130" s="122"/>
      <c r="L130" s="122"/>
      <c r="M130" s="131"/>
      <c r="N130" s="124"/>
      <c r="O130" s="124"/>
      <c r="P130" s="207"/>
      <c r="Q130" s="116"/>
      <c r="R130" s="52"/>
      <c r="S130" s="122"/>
      <c r="T130" s="122"/>
      <c r="U130" s="127"/>
      <c r="V130" s="127"/>
      <c r="W130" s="131"/>
      <c r="X130" s="136"/>
      <c r="Y130" s="131"/>
      <c r="Z130" s="221"/>
      <c r="AA130" s="149"/>
      <c r="AB130" s="116"/>
      <c r="AC130" s="138"/>
      <c r="AD130" s="150">
        <f t="shared" si="3"/>
        <v>1</v>
      </c>
    </row>
    <row r="131" spans="1:30" ht="15.75" customHeight="1" x14ac:dyDescent="0.2">
      <c r="A131" s="253"/>
      <c r="B131" s="252" t="s">
        <v>448</v>
      </c>
      <c r="C131" s="242">
        <v>1</v>
      </c>
      <c r="D131" s="249"/>
      <c r="E131" s="68"/>
      <c r="F131" s="68"/>
      <c r="G131" s="68"/>
      <c r="H131" s="68"/>
      <c r="I131" s="233"/>
      <c r="J131" s="116"/>
      <c r="K131" s="52"/>
      <c r="L131" s="52"/>
      <c r="M131" s="116"/>
      <c r="N131" s="131" t="s">
        <v>323</v>
      </c>
      <c r="O131" s="124"/>
      <c r="P131" s="207"/>
      <c r="Q131" s="116"/>
      <c r="R131" s="52"/>
      <c r="S131" s="122"/>
      <c r="T131" s="122"/>
      <c r="U131" s="127"/>
      <c r="V131" s="127"/>
      <c r="W131" s="131"/>
      <c r="X131" s="136"/>
      <c r="Y131" s="131"/>
      <c r="Z131" s="221"/>
      <c r="AA131" s="149"/>
      <c r="AB131" s="116"/>
      <c r="AC131" s="138"/>
      <c r="AD131" s="150"/>
    </row>
    <row r="132" spans="1:30" ht="15.75" customHeight="1" x14ac:dyDescent="0.2">
      <c r="A132" s="253"/>
      <c r="B132" s="252" t="s">
        <v>219</v>
      </c>
      <c r="C132" s="242">
        <v>1</v>
      </c>
      <c r="D132" s="249"/>
      <c r="E132" s="58"/>
      <c r="F132" s="68" t="s">
        <v>317</v>
      </c>
      <c r="G132" s="68"/>
      <c r="H132" s="68"/>
      <c r="I132" s="233"/>
      <c r="J132" s="117"/>
      <c r="K132" s="127"/>
      <c r="L132" s="52"/>
      <c r="M132" s="116"/>
      <c r="N132" s="116"/>
      <c r="O132" s="116"/>
      <c r="P132" s="52"/>
      <c r="Q132" s="116"/>
      <c r="R132" s="52"/>
      <c r="S132" s="122"/>
      <c r="T132" s="122"/>
      <c r="U132" s="127"/>
      <c r="V132" s="127"/>
      <c r="W132" s="131"/>
      <c r="X132" s="136"/>
      <c r="Y132" s="131"/>
      <c r="Z132" s="221"/>
      <c r="AA132" s="149"/>
      <c r="AB132" s="116"/>
      <c r="AC132" s="138"/>
      <c r="AD132" s="150"/>
    </row>
    <row r="133" spans="1:30" ht="15.75" customHeight="1" x14ac:dyDescent="0.2">
      <c r="A133" s="253"/>
      <c r="B133" s="250" t="s">
        <v>463</v>
      </c>
      <c r="C133" s="242">
        <v>1</v>
      </c>
      <c r="D133" s="249"/>
      <c r="E133" s="68"/>
      <c r="F133" s="68"/>
      <c r="G133" s="68"/>
      <c r="H133" s="68"/>
      <c r="I133" s="233"/>
      <c r="J133" s="117"/>
      <c r="K133" s="127"/>
      <c r="L133" s="122"/>
      <c r="M133" s="131" t="s">
        <v>322</v>
      </c>
      <c r="N133" s="116"/>
      <c r="O133" s="116"/>
      <c r="P133" s="52"/>
      <c r="Q133" s="116"/>
      <c r="R133" s="52"/>
      <c r="S133" s="122"/>
      <c r="T133" s="122"/>
      <c r="U133" s="127"/>
      <c r="V133" s="127"/>
      <c r="W133" s="131"/>
      <c r="X133" s="136"/>
      <c r="Y133" s="131"/>
      <c r="Z133" s="221"/>
      <c r="AA133" s="149"/>
      <c r="AB133" s="116"/>
      <c r="AC133" s="138"/>
      <c r="AD133" s="150"/>
    </row>
    <row r="134" spans="1:30" ht="15.75" customHeight="1" x14ac:dyDescent="0.2">
      <c r="A134" s="253"/>
      <c r="B134" s="252" t="s">
        <v>110</v>
      </c>
      <c r="C134" s="242">
        <v>1</v>
      </c>
      <c r="D134" s="249"/>
      <c r="E134" s="68"/>
      <c r="F134" s="68"/>
      <c r="G134" s="68"/>
      <c r="H134" s="68" t="s">
        <v>337</v>
      </c>
      <c r="I134" s="233"/>
      <c r="J134" s="116"/>
      <c r="K134" s="52"/>
      <c r="L134" s="52"/>
      <c r="M134" s="116"/>
      <c r="N134" s="116"/>
      <c r="O134" s="116"/>
      <c r="P134" s="52"/>
      <c r="Q134" s="52"/>
      <c r="R134" s="52"/>
      <c r="S134" s="122"/>
      <c r="T134" s="122"/>
      <c r="U134" s="127"/>
      <c r="V134" s="127"/>
      <c r="W134" s="131"/>
      <c r="X134" s="136"/>
      <c r="Y134" s="131"/>
      <c r="Z134" s="221"/>
      <c r="AA134" s="149"/>
      <c r="AB134" s="116"/>
      <c r="AC134" s="138"/>
      <c r="AD134" s="150">
        <f t="shared" si="3"/>
        <v>1</v>
      </c>
    </row>
    <row r="135" spans="1:30" ht="15.75" customHeight="1" x14ac:dyDescent="0.2">
      <c r="A135" s="128"/>
      <c r="B135" s="252" t="s">
        <v>479</v>
      </c>
      <c r="C135" s="242">
        <v>1</v>
      </c>
      <c r="D135" s="249"/>
      <c r="E135" s="58"/>
      <c r="F135" s="68"/>
      <c r="G135" s="68"/>
      <c r="H135" s="68"/>
      <c r="I135" s="115"/>
      <c r="J135" s="124"/>
      <c r="K135" s="122"/>
      <c r="L135" s="122" t="s">
        <v>321</v>
      </c>
      <c r="M135" s="116"/>
      <c r="N135" s="116"/>
      <c r="O135" s="116"/>
      <c r="P135" s="52"/>
      <c r="Q135" s="116"/>
      <c r="R135" s="52"/>
      <c r="S135" s="122"/>
      <c r="T135" s="122"/>
      <c r="U135" s="127"/>
      <c r="V135" s="127"/>
      <c r="W135" s="131"/>
      <c r="X135" s="136"/>
      <c r="Y135" s="131"/>
      <c r="Z135" s="221"/>
      <c r="AA135" s="149"/>
      <c r="AB135" s="116"/>
      <c r="AC135" s="138"/>
      <c r="AD135" s="150"/>
    </row>
    <row r="136" spans="1:30" ht="15.75" customHeight="1" x14ac:dyDescent="0.2">
      <c r="A136" s="253"/>
      <c r="B136" s="252" t="s">
        <v>464</v>
      </c>
      <c r="C136" s="242">
        <v>1</v>
      </c>
      <c r="D136" s="249"/>
      <c r="E136" s="68"/>
      <c r="F136" s="68"/>
      <c r="G136" s="68"/>
      <c r="H136" s="68"/>
      <c r="I136" s="233"/>
      <c r="J136" s="117"/>
      <c r="K136" s="127"/>
      <c r="L136" s="122" t="s">
        <v>321</v>
      </c>
      <c r="M136" s="116"/>
      <c r="N136" s="116"/>
      <c r="O136" s="116"/>
      <c r="P136" s="52"/>
      <c r="Q136" s="116"/>
      <c r="R136" s="52"/>
      <c r="S136" s="122"/>
      <c r="T136" s="122"/>
      <c r="U136" s="127"/>
      <c r="V136" s="127"/>
      <c r="W136" s="131"/>
      <c r="X136" s="136"/>
      <c r="Y136" s="131"/>
      <c r="Z136" s="221"/>
      <c r="AA136" s="149"/>
      <c r="AB136" s="116"/>
      <c r="AC136" s="138"/>
      <c r="AD136" s="150"/>
    </row>
    <row r="137" spans="1:30" ht="15.75" customHeight="1" x14ac:dyDescent="0.2">
      <c r="A137" s="253"/>
      <c r="B137" s="252" t="s">
        <v>468</v>
      </c>
      <c r="C137" s="242">
        <v>1</v>
      </c>
      <c r="D137" s="249"/>
      <c r="E137" s="68"/>
      <c r="F137" s="68" t="s">
        <v>317</v>
      </c>
      <c r="G137" s="68"/>
      <c r="H137" s="70"/>
      <c r="I137" s="233"/>
      <c r="J137" s="116"/>
      <c r="K137" s="52"/>
      <c r="L137" s="52"/>
      <c r="M137" s="116"/>
      <c r="N137" s="116"/>
      <c r="O137" s="116"/>
      <c r="P137" s="52"/>
      <c r="Q137" s="116"/>
      <c r="R137" s="52"/>
      <c r="S137" s="122"/>
      <c r="T137" s="122"/>
      <c r="U137" s="127"/>
      <c r="V137" s="127"/>
      <c r="W137" s="131"/>
      <c r="X137" s="136"/>
      <c r="Y137" s="131"/>
      <c r="Z137" s="221"/>
      <c r="AA137" s="149"/>
      <c r="AB137" s="116"/>
      <c r="AC137" s="138"/>
      <c r="AD137" s="150"/>
    </row>
    <row r="138" spans="1:30" ht="15.75" customHeight="1" x14ac:dyDescent="0.2">
      <c r="A138" s="253"/>
      <c r="B138" s="250" t="s">
        <v>174</v>
      </c>
      <c r="C138" s="242">
        <v>1</v>
      </c>
      <c r="D138" s="249"/>
      <c r="E138" s="58"/>
      <c r="F138" s="68"/>
      <c r="G138" s="68"/>
      <c r="H138" s="70"/>
      <c r="I138" s="233"/>
      <c r="J138" s="124" t="s">
        <v>485</v>
      </c>
      <c r="K138" s="52"/>
      <c r="L138" s="52"/>
      <c r="M138" s="116"/>
      <c r="N138" s="116"/>
      <c r="O138" s="116"/>
      <c r="P138" s="52"/>
      <c r="Q138" s="116"/>
      <c r="R138" s="52"/>
      <c r="S138" s="122"/>
      <c r="T138" s="122"/>
      <c r="U138" s="127"/>
      <c r="V138" s="127"/>
      <c r="W138" s="131"/>
      <c r="X138" s="136"/>
      <c r="Y138" s="131"/>
      <c r="Z138" s="221"/>
      <c r="AA138" s="149"/>
      <c r="AB138" s="116"/>
      <c r="AC138" s="138"/>
      <c r="AD138" s="150"/>
    </row>
    <row r="139" spans="1:30" ht="15.75" customHeight="1" x14ac:dyDescent="0.2">
      <c r="A139" s="253"/>
      <c r="B139" s="250" t="s">
        <v>470</v>
      </c>
      <c r="C139" s="242">
        <v>1</v>
      </c>
      <c r="D139" s="249"/>
      <c r="E139" s="58"/>
      <c r="F139" s="68"/>
      <c r="G139" s="68" t="s">
        <v>318</v>
      </c>
      <c r="H139" s="70"/>
      <c r="I139" s="233"/>
      <c r="J139" s="116"/>
      <c r="K139" s="52"/>
      <c r="L139" s="52"/>
      <c r="M139" s="124"/>
      <c r="N139" s="116"/>
      <c r="O139" s="116"/>
      <c r="P139" s="52"/>
      <c r="Q139" s="116"/>
      <c r="R139" s="52"/>
      <c r="S139" s="122"/>
      <c r="T139" s="122"/>
      <c r="U139" s="127"/>
      <c r="V139" s="127"/>
      <c r="W139" s="131"/>
      <c r="X139" s="136"/>
      <c r="Y139" s="131"/>
      <c r="Z139" s="221"/>
      <c r="AA139" s="149"/>
      <c r="AB139" s="116"/>
      <c r="AC139" s="138"/>
      <c r="AD139" s="150"/>
    </row>
    <row r="140" spans="1:30" ht="15.75" customHeight="1" x14ac:dyDescent="0.2">
      <c r="A140" s="253"/>
      <c r="B140" s="250" t="s">
        <v>149</v>
      </c>
      <c r="C140" s="242">
        <v>1</v>
      </c>
      <c r="D140" s="249"/>
      <c r="E140" s="58"/>
      <c r="F140" s="68"/>
      <c r="G140" s="68"/>
      <c r="H140" s="70"/>
      <c r="I140" s="233"/>
      <c r="J140" s="124"/>
      <c r="K140" s="52"/>
      <c r="L140" s="52"/>
      <c r="M140" s="116"/>
      <c r="N140" s="116"/>
      <c r="O140" s="116"/>
      <c r="P140" s="52"/>
      <c r="Q140" s="116"/>
      <c r="R140" s="52"/>
      <c r="S140" s="122"/>
      <c r="T140" s="122"/>
      <c r="U140" s="127"/>
      <c r="V140" s="127"/>
      <c r="W140" s="131"/>
      <c r="X140" s="136"/>
      <c r="Y140" s="131"/>
      <c r="Z140" s="221" t="s">
        <v>334</v>
      </c>
      <c r="AA140" s="149"/>
      <c r="AB140" s="116"/>
      <c r="AC140" s="138"/>
      <c r="AD140" s="150"/>
    </row>
    <row r="141" spans="1:30" ht="15.75" customHeight="1" x14ac:dyDescent="0.2">
      <c r="A141" s="253"/>
      <c r="B141" s="250" t="s">
        <v>472</v>
      </c>
      <c r="C141" s="242">
        <v>1</v>
      </c>
      <c r="D141" s="249"/>
      <c r="E141" s="58"/>
      <c r="F141" s="68"/>
      <c r="G141" s="68"/>
      <c r="H141" s="70"/>
      <c r="I141" s="233"/>
      <c r="J141" s="124"/>
      <c r="K141" s="52"/>
      <c r="L141" s="52"/>
      <c r="M141" s="116"/>
      <c r="N141" s="116"/>
      <c r="O141" s="116"/>
      <c r="P141" s="52"/>
      <c r="Q141" s="116"/>
      <c r="R141" s="52"/>
      <c r="S141" s="122"/>
      <c r="T141" s="122"/>
      <c r="U141" s="127"/>
      <c r="V141" s="127"/>
      <c r="W141" s="131"/>
      <c r="X141" s="136"/>
      <c r="Y141" s="131"/>
      <c r="Z141" s="221" t="s">
        <v>334</v>
      </c>
      <c r="AA141" s="149"/>
      <c r="AB141" s="116"/>
      <c r="AC141" s="138"/>
      <c r="AD141" s="150"/>
    </row>
    <row r="142" spans="1:30" ht="15.75" customHeight="1" x14ac:dyDescent="0.2">
      <c r="A142" s="253"/>
      <c r="B142" s="250" t="s">
        <v>160</v>
      </c>
      <c r="C142" s="242">
        <v>1</v>
      </c>
      <c r="D142" s="249"/>
      <c r="E142" s="68"/>
      <c r="F142" s="68"/>
      <c r="G142" s="68"/>
      <c r="H142" s="68"/>
      <c r="I142" s="233"/>
      <c r="J142" s="117"/>
      <c r="K142" s="127"/>
      <c r="L142" s="122"/>
      <c r="M142" s="131" t="s">
        <v>322</v>
      </c>
      <c r="N142" s="116"/>
      <c r="O142" s="116"/>
      <c r="P142" s="52"/>
      <c r="Q142" s="116"/>
      <c r="R142" s="52"/>
      <c r="S142" s="122"/>
      <c r="T142" s="122"/>
      <c r="U142" s="127"/>
      <c r="V142" s="127"/>
      <c r="W142" s="131"/>
      <c r="X142" s="136"/>
      <c r="Y142" s="131"/>
      <c r="Z142" s="177"/>
      <c r="AA142" s="149"/>
      <c r="AB142" s="116"/>
      <c r="AC142" s="138"/>
      <c r="AD142" s="150"/>
    </row>
    <row r="143" spans="1:30" ht="15.75" customHeight="1" x14ac:dyDescent="0.2">
      <c r="A143" s="253"/>
      <c r="B143" s="250" t="s">
        <v>474</v>
      </c>
      <c r="C143" s="242">
        <v>1</v>
      </c>
      <c r="D143" s="249"/>
      <c r="E143" s="58"/>
      <c r="F143" s="68"/>
      <c r="G143" s="68"/>
      <c r="H143" s="70"/>
      <c r="I143" s="233"/>
      <c r="J143" s="124"/>
      <c r="K143" s="52"/>
      <c r="L143" s="52"/>
      <c r="M143" s="116"/>
      <c r="N143" s="116"/>
      <c r="O143" s="116"/>
      <c r="P143" s="52"/>
      <c r="Q143" s="116"/>
      <c r="R143" s="52"/>
      <c r="S143" s="122"/>
      <c r="T143" s="122"/>
      <c r="U143" s="127"/>
      <c r="V143" s="127"/>
      <c r="W143" s="131"/>
      <c r="X143" s="136"/>
      <c r="Y143" s="131"/>
      <c r="Z143" s="221" t="s">
        <v>334</v>
      </c>
      <c r="AA143" s="149"/>
      <c r="AB143" s="116"/>
      <c r="AC143" s="138"/>
      <c r="AD143" s="150">
        <f t="shared" si="3"/>
        <v>1</v>
      </c>
    </row>
    <row r="144" spans="1:30" ht="15.75" customHeight="1" x14ac:dyDescent="0.2">
      <c r="A144" s="128"/>
      <c r="B144" s="252" t="s">
        <v>460</v>
      </c>
      <c r="C144" s="242">
        <v>1</v>
      </c>
      <c r="D144" s="254"/>
      <c r="E144" s="58"/>
      <c r="F144" s="68" t="s">
        <v>317</v>
      </c>
      <c r="G144" s="68"/>
      <c r="H144" s="68"/>
      <c r="I144" s="115"/>
      <c r="J144" s="124"/>
      <c r="K144" s="52"/>
      <c r="L144" s="52"/>
      <c r="M144" s="124"/>
      <c r="N144" s="124"/>
      <c r="O144" s="124"/>
      <c r="P144" s="122"/>
      <c r="Q144" s="124"/>
      <c r="R144" s="124"/>
      <c r="S144" s="122"/>
      <c r="T144" s="122"/>
      <c r="U144" s="127"/>
      <c r="V144" s="127"/>
      <c r="W144" s="131"/>
      <c r="X144" s="136"/>
      <c r="Y144" s="131"/>
      <c r="Z144" s="177"/>
      <c r="AA144" s="116"/>
      <c r="AB144" s="138"/>
      <c r="AC144" s="138"/>
      <c r="AD144" s="150">
        <f>COUNTA(E144:O144,Q144:AC144)</f>
        <v>1</v>
      </c>
    </row>
    <row r="145" spans="1:30" ht="15.75" customHeight="1" x14ac:dyDescent="0.2">
      <c r="A145" s="253"/>
      <c r="B145" s="252" t="s">
        <v>225</v>
      </c>
      <c r="C145" s="242">
        <v>1</v>
      </c>
      <c r="D145" s="249"/>
      <c r="E145" s="68"/>
      <c r="F145" s="68"/>
      <c r="G145" s="68"/>
      <c r="H145" s="68"/>
      <c r="I145" s="233"/>
      <c r="J145" s="117"/>
      <c r="K145" s="127"/>
      <c r="L145" s="122"/>
      <c r="M145" s="131"/>
      <c r="N145" s="124"/>
      <c r="O145" s="124"/>
      <c r="P145" s="124" t="s">
        <v>486</v>
      </c>
      <c r="Q145" s="124"/>
      <c r="R145" s="122"/>
      <c r="S145" s="122"/>
      <c r="T145" s="122"/>
      <c r="U145" s="127"/>
      <c r="V145" s="127"/>
      <c r="W145" s="131"/>
      <c r="X145" s="136"/>
      <c r="Y145" s="131"/>
      <c r="Z145" s="177"/>
      <c r="AA145" s="116"/>
      <c r="AB145" s="138"/>
      <c r="AC145" s="138"/>
      <c r="AD145" s="150">
        <f>COUNTA(E145:O145,Q145:AC145)</f>
        <v>0</v>
      </c>
    </row>
    <row r="146" spans="1:30" ht="15.75" customHeight="1" thickBot="1" x14ac:dyDescent="0.25">
      <c r="A146" s="253"/>
      <c r="B146" s="250" t="s">
        <v>491</v>
      </c>
      <c r="C146" s="242">
        <v>1</v>
      </c>
      <c r="D146" s="249"/>
      <c r="E146" s="58"/>
      <c r="F146" s="68"/>
      <c r="G146" s="68"/>
      <c r="H146" s="70"/>
      <c r="I146" s="233"/>
      <c r="J146" s="124"/>
      <c r="K146" s="52"/>
      <c r="L146" s="52"/>
      <c r="M146" s="116"/>
      <c r="N146" s="116"/>
      <c r="O146" s="116"/>
      <c r="P146" s="52"/>
      <c r="Q146" s="116"/>
      <c r="R146" s="52"/>
      <c r="S146" s="122"/>
      <c r="T146" s="122"/>
      <c r="U146" s="127"/>
      <c r="V146" s="127"/>
      <c r="W146" s="131"/>
      <c r="X146" s="136"/>
      <c r="Y146" s="131"/>
      <c r="Z146" s="221" t="s">
        <v>334</v>
      </c>
      <c r="AA146" s="116"/>
      <c r="AB146" s="138"/>
      <c r="AC146" s="138"/>
      <c r="AD146" s="150">
        <f>COUNTA(E146:O146,Q146:AC146)</f>
        <v>1</v>
      </c>
    </row>
    <row r="147" spans="1:30" ht="21" customHeight="1" thickBot="1" x14ac:dyDescent="0.25">
      <c r="B147" s="229"/>
      <c r="C147" s="230">
        <f>COUNTA(C8:C146)</f>
        <v>136</v>
      </c>
      <c r="D147" s="231"/>
      <c r="E147" s="230">
        <f t="shared" ref="E147:AD147" si="4">COUNTA(E8:E146)</f>
        <v>58</v>
      </c>
      <c r="F147" s="230">
        <f t="shared" si="4"/>
        <v>80</v>
      </c>
      <c r="G147" s="230">
        <f t="shared" si="4"/>
        <v>67</v>
      </c>
      <c r="H147" s="230">
        <f t="shared" si="4"/>
        <v>69</v>
      </c>
      <c r="I147" s="230">
        <f t="shared" si="4"/>
        <v>39</v>
      </c>
      <c r="J147" s="230">
        <f t="shared" si="4"/>
        <v>54</v>
      </c>
      <c r="K147" s="230">
        <f t="shared" si="4"/>
        <v>64</v>
      </c>
      <c r="L147" s="230">
        <f t="shared" si="4"/>
        <v>63</v>
      </c>
      <c r="M147" s="230">
        <f t="shared" si="4"/>
        <v>55</v>
      </c>
      <c r="N147" s="230">
        <f t="shared" si="4"/>
        <v>47</v>
      </c>
      <c r="O147" s="230">
        <f t="shared" si="4"/>
        <v>42</v>
      </c>
      <c r="P147" s="230">
        <f t="shared" si="4"/>
        <v>36</v>
      </c>
      <c r="Q147" s="230">
        <f t="shared" si="4"/>
        <v>36</v>
      </c>
      <c r="R147" s="230">
        <f t="shared" si="4"/>
        <v>43</v>
      </c>
      <c r="S147" s="230">
        <f t="shared" si="4"/>
        <v>44</v>
      </c>
      <c r="T147" s="230">
        <f t="shared" si="4"/>
        <v>47</v>
      </c>
      <c r="U147" s="230">
        <f t="shared" si="4"/>
        <v>49</v>
      </c>
      <c r="V147" s="230">
        <f t="shared" si="4"/>
        <v>47</v>
      </c>
      <c r="W147" s="230">
        <f t="shared" si="4"/>
        <v>38</v>
      </c>
      <c r="X147" s="230">
        <f t="shared" si="4"/>
        <v>59</v>
      </c>
      <c r="Y147" s="230">
        <f t="shared" si="4"/>
        <v>61</v>
      </c>
      <c r="Z147" s="230">
        <f t="shared" si="4"/>
        <v>72</v>
      </c>
      <c r="AA147" s="230">
        <f t="shared" si="4"/>
        <v>49</v>
      </c>
      <c r="AB147" s="230">
        <f t="shared" si="4"/>
        <v>51</v>
      </c>
      <c r="AC147" s="230">
        <f t="shared" si="4"/>
        <v>0</v>
      </c>
      <c r="AD147" s="230">
        <f t="shared" si="4"/>
        <v>128</v>
      </c>
    </row>
    <row r="148" spans="1:30" x14ac:dyDescent="0.2">
      <c r="AD148">
        <f>SUM(F149:AB149)</f>
        <v>11253.200000000003</v>
      </c>
    </row>
    <row r="149" spans="1:30" x14ac:dyDescent="0.2">
      <c r="F149">
        <f>F6*58</f>
        <v>817.8</v>
      </c>
      <c r="G149">
        <f>G6*54</f>
        <v>874.8</v>
      </c>
      <c r="H149">
        <f>H6*47</f>
        <v>775.5</v>
      </c>
      <c r="J149">
        <f>J6*38</f>
        <v>608</v>
      </c>
      <c r="K149">
        <f>K6*45</f>
        <v>737.99999999999989</v>
      </c>
      <c r="L149">
        <f>L6*45</f>
        <v>688.5</v>
      </c>
      <c r="M149">
        <f>M6*48</f>
        <v>811.19999999999993</v>
      </c>
      <c r="N149">
        <f>N6*30</f>
        <v>465</v>
      </c>
      <c r="P149">
        <f>P6*25</f>
        <v>357.5</v>
      </c>
      <c r="Q149">
        <f>Q6*16</f>
        <v>192</v>
      </c>
      <c r="R149">
        <f>R6*21</f>
        <v>298.2</v>
      </c>
      <c r="S149">
        <f>S6*23</f>
        <v>322</v>
      </c>
      <c r="T149">
        <f>T6*47</f>
        <v>470</v>
      </c>
      <c r="U149">
        <f>U6*32</f>
        <v>467.2</v>
      </c>
      <c r="V149">
        <f>V6*31</f>
        <v>496</v>
      </c>
      <c r="W149">
        <f>32*W6</f>
        <v>473.6</v>
      </c>
      <c r="X149">
        <f>X6*31</f>
        <v>486.7</v>
      </c>
      <c r="Y149">
        <f>Y6*36</f>
        <v>572.4</v>
      </c>
      <c r="Z149">
        <f>Z6*37</f>
        <v>540.19999999999993</v>
      </c>
      <c r="AA149">
        <f>AA6*22</f>
        <v>336.6</v>
      </c>
      <c r="AB149">
        <f>AB6*33</f>
        <v>462</v>
      </c>
      <c r="AC149">
        <f>AC6*29</f>
        <v>0</v>
      </c>
    </row>
    <row r="150" spans="1:30" x14ac:dyDescent="0.2">
      <c r="F150" s="145">
        <f>F7*21</f>
        <v>304.5</v>
      </c>
      <c r="G150" s="145">
        <f>G7*13</f>
        <v>149.5</v>
      </c>
      <c r="H150" s="145">
        <f>H7*22</f>
        <v>264</v>
      </c>
      <c r="I150" s="145"/>
      <c r="J150" s="145">
        <f>J7*16</f>
        <v>185.6</v>
      </c>
      <c r="K150">
        <f>K7*19</f>
        <v>209</v>
      </c>
      <c r="L150">
        <f>L7*18</f>
        <v>208.79999999999998</v>
      </c>
      <c r="M150">
        <f>M7*11</f>
        <v>132</v>
      </c>
      <c r="N150">
        <f>N7*17</f>
        <v>187</v>
      </c>
      <c r="P150">
        <f>P7*11</f>
        <v>121</v>
      </c>
      <c r="Q150">
        <f>Q7*20</f>
        <v>260</v>
      </c>
      <c r="R150">
        <f>R7*22</f>
        <v>264</v>
      </c>
      <c r="S150">
        <f>S7*25</f>
        <v>312.5</v>
      </c>
      <c r="T150">
        <f>T7*11</f>
        <v>0</v>
      </c>
      <c r="U150">
        <f>U7*17</f>
        <v>204</v>
      </c>
      <c r="V150" s="145">
        <f>V7*16</f>
        <v>184</v>
      </c>
      <c r="W150">
        <f>16*W7</f>
        <v>176</v>
      </c>
      <c r="X150">
        <f>X7*27</f>
        <v>351</v>
      </c>
      <c r="Y150">
        <f>Y7*24</f>
        <v>288</v>
      </c>
      <c r="Z150">
        <f>Z7*35</f>
        <v>504</v>
      </c>
      <c r="AA150">
        <f>AA7*26</f>
        <v>299</v>
      </c>
      <c r="AB150">
        <f>AB7*19</f>
        <v>256.5</v>
      </c>
      <c r="AC150">
        <f>AC7*25</f>
        <v>0</v>
      </c>
      <c r="AD150" s="218">
        <f>SUM(F151:AC151)</f>
        <v>16113.600000000004</v>
      </c>
    </row>
    <row r="151" spans="1:30" x14ac:dyDescent="0.2">
      <c r="D151" s="1"/>
      <c r="F151">
        <f>SUM(F149:F150)</f>
        <v>1122.3</v>
      </c>
      <c r="G151">
        <f>SUM(G149:G150)</f>
        <v>1024.3</v>
      </c>
      <c r="H151">
        <f>SUM(H149:H150)</f>
        <v>1039.5</v>
      </c>
      <c r="J151">
        <f t="shared" ref="J151:P151" si="5">SUM(J149:J150)</f>
        <v>793.6</v>
      </c>
      <c r="K151">
        <f t="shared" si="5"/>
        <v>946.99999999999989</v>
      </c>
      <c r="L151">
        <f t="shared" si="5"/>
        <v>897.3</v>
      </c>
      <c r="M151">
        <f t="shared" si="5"/>
        <v>943.19999999999993</v>
      </c>
      <c r="N151">
        <f t="shared" si="5"/>
        <v>652</v>
      </c>
      <c r="P151">
        <f t="shared" si="5"/>
        <v>478.5</v>
      </c>
      <c r="Q151">
        <f t="shared" ref="Q151:AC151" si="6">SUM(Q149:Q150)</f>
        <v>452</v>
      </c>
      <c r="R151">
        <f t="shared" si="6"/>
        <v>562.20000000000005</v>
      </c>
      <c r="S151">
        <f t="shared" si="6"/>
        <v>634.5</v>
      </c>
      <c r="T151">
        <f t="shared" si="6"/>
        <v>470</v>
      </c>
      <c r="U151">
        <f t="shared" si="6"/>
        <v>671.2</v>
      </c>
      <c r="V151">
        <f t="shared" si="6"/>
        <v>680</v>
      </c>
      <c r="W151">
        <f t="shared" si="6"/>
        <v>649.6</v>
      </c>
      <c r="X151">
        <f t="shared" si="6"/>
        <v>837.7</v>
      </c>
      <c r="Y151">
        <f t="shared" si="6"/>
        <v>860.4</v>
      </c>
      <c r="Z151">
        <f t="shared" si="6"/>
        <v>1044.1999999999998</v>
      </c>
      <c r="AA151">
        <f t="shared" si="6"/>
        <v>635.6</v>
      </c>
      <c r="AB151">
        <f t="shared" si="6"/>
        <v>718.5</v>
      </c>
      <c r="AC151">
        <f t="shared" si="6"/>
        <v>0</v>
      </c>
      <c r="AD151" s="218">
        <f>SUM(F151:AC151)</f>
        <v>16113.600000000004</v>
      </c>
    </row>
  </sheetData>
  <sortState xmlns:xlrd2="http://schemas.microsoft.com/office/spreadsheetml/2017/richdata2" ref="A8:AB146">
    <sortCondition descending="1" ref="C8:C146"/>
    <sortCondition ref="D8:D146" customList="++/++/++/+/+/++/++/++/++/++/+/+,++/++/+/+/+,++/++/+/+,++/++/++,++/++/+,++/+/+/+,++/++,++/+/+,++/++,++/+,+/+/+,++,+/+,+"/>
    <sortCondition ref="B8:B146"/>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229"/>
  <sheetViews>
    <sheetView workbookViewId="0">
      <pane xSplit="4" ySplit="7" topLeftCell="E8" activePane="bottomRight" state="frozen"/>
      <selection pane="topRight" activeCell="K1" sqref="K1"/>
      <selection pane="bottomLeft" activeCell="A7" sqref="A7"/>
      <selection pane="bottomRight" activeCell="B150" sqref="B150"/>
    </sheetView>
  </sheetViews>
  <sheetFormatPr baseColWidth="10" defaultColWidth="11.42578125" defaultRowHeight="12.75" x14ac:dyDescent="0.2"/>
  <cols>
    <col min="1" max="1" width="6.85546875" customWidth="1"/>
    <col min="2" max="2" width="26.140625" customWidth="1"/>
    <col min="3" max="3" width="8.85546875" customWidth="1"/>
    <col min="4" max="4" width="13.42578125" customWidth="1"/>
    <col min="5" max="5" width="4.7109375" customWidth="1"/>
    <col min="6" max="6" width="6"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4.710937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428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492</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42456</v>
      </c>
      <c r="E5" s="193" t="s">
        <v>313</v>
      </c>
      <c r="F5" s="194">
        <v>83</v>
      </c>
      <c r="G5" s="194">
        <v>58</v>
      </c>
      <c r="H5" s="182">
        <v>61</v>
      </c>
      <c r="I5" s="194">
        <v>65</v>
      </c>
      <c r="J5" s="244">
        <v>35</v>
      </c>
      <c r="K5" s="182">
        <v>58</v>
      </c>
      <c r="L5" s="194">
        <v>57</v>
      </c>
      <c r="M5" s="194">
        <v>59</v>
      </c>
      <c r="N5" s="194">
        <v>64</v>
      </c>
      <c r="O5" s="194">
        <v>62</v>
      </c>
      <c r="P5" s="194"/>
      <c r="Q5" s="194">
        <v>67</v>
      </c>
      <c r="R5" s="179">
        <v>64</v>
      </c>
      <c r="S5" s="179">
        <v>48</v>
      </c>
      <c r="T5" s="179">
        <v>46</v>
      </c>
      <c r="U5" s="179">
        <v>45</v>
      </c>
      <c r="V5" s="179">
        <v>58</v>
      </c>
      <c r="W5" s="179">
        <v>45</v>
      </c>
      <c r="X5" s="179">
        <v>46</v>
      </c>
      <c r="Y5" s="179">
        <v>40</v>
      </c>
      <c r="Z5" s="179">
        <v>51</v>
      </c>
      <c r="AA5" s="179">
        <v>48</v>
      </c>
      <c r="AB5" s="179">
        <v>52</v>
      </c>
      <c r="AC5" s="195">
        <v>54</v>
      </c>
      <c r="AD5" s="130">
        <f>SUM(F5:I5,K5:O5,Q5:AC5)</f>
        <v>1231</v>
      </c>
      <c r="AE5" s="1">
        <v>22</v>
      </c>
      <c r="AF5" s="38"/>
      <c r="AG5" s="39"/>
      <c r="AH5" s="23"/>
      <c r="AI5" s="1"/>
      <c r="AJ5" s="38"/>
      <c r="AK5" s="39"/>
      <c r="AL5" s="39"/>
      <c r="AM5" s="1"/>
      <c r="AN5" s="38"/>
      <c r="AO5" s="40"/>
      <c r="AP5" s="45"/>
      <c r="AQ5" s="46">
        <f>AD5/AE5</f>
        <v>55.954545454545453</v>
      </c>
      <c r="AR5" s="33"/>
    </row>
    <row r="6" spans="1:56" ht="16.5" thickBot="1" x14ac:dyDescent="0.3">
      <c r="B6" s="3"/>
      <c r="C6" s="185"/>
      <c r="D6" s="186"/>
      <c r="E6" s="187" t="s">
        <v>314</v>
      </c>
      <c r="F6" s="339">
        <v>14.95</v>
      </c>
      <c r="G6" s="259">
        <v>14.5</v>
      </c>
      <c r="H6" s="239">
        <v>16.399999999999999</v>
      </c>
      <c r="I6" s="239">
        <v>13.3</v>
      </c>
      <c r="J6" s="341"/>
      <c r="K6" s="239">
        <v>15.2</v>
      </c>
      <c r="L6" s="239">
        <v>14.2</v>
      </c>
      <c r="M6" s="239">
        <v>15</v>
      </c>
      <c r="N6" s="239">
        <v>15.5</v>
      </c>
      <c r="O6" s="239">
        <v>16.100000000000001</v>
      </c>
      <c r="P6" s="189"/>
      <c r="Q6" s="239">
        <v>14.73</v>
      </c>
      <c r="R6" s="208">
        <v>14</v>
      </c>
      <c r="S6" s="241">
        <v>5.5</v>
      </c>
      <c r="T6" s="208">
        <v>15.5</v>
      </c>
      <c r="U6" s="208">
        <v>16.2</v>
      </c>
      <c r="V6" s="208">
        <v>17.5</v>
      </c>
      <c r="W6" s="208">
        <v>14.8</v>
      </c>
      <c r="X6" s="208">
        <v>15.3</v>
      </c>
      <c r="Y6" s="208">
        <v>14.5</v>
      </c>
      <c r="Z6" s="208">
        <v>15.4</v>
      </c>
      <c r="AA6" s="208">
        <v>15</v>
      </c>
      <c r="AB6" s="208">
        <v>15</v>
      </c>
      <c r="AC6" s="208">
        <v>14.24</v>
      </c>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40">
        <v>9.75</v>
      </c>
      <c r="G7" s="210">
        <v>12</v>
      </c>
      <c r="H7" s="210">
        <v>14.7</v>
      </c>
      <c r="I7" s="210">
        <v>11</v>
      </c>
      <c r="J7" s="180" t="s">
        <v>377</v>
      </c>
      <c r="K7" s="210">
        <v>10</v>
      </c>
      <c r="L7" s="210">
        <v>12.5</v>
      </c>
      <c r="M7" s="213">
        <v>11</v>
      </c>
      <c r="N7" s="210">
        <v>11.8</v>
      </c>
      <c r="O7" s="213">
        <v>10</v>
      </c>
      <c r="P7" s="180" t="s">
        <v>369</v>
      </c>
      <c r="Q7" s="210">
        <v>12</v>
      </c>
      <c r="R7" s="211">
        <v>12.8</v>
      </c>
      <c r="S7" s="210">
        <v>10</v>
      </c>
      <c r="T7" s="210">
        <v>11</v>
      </c>
      <c r="U7" s="211">
        <v>12</v>
      </c>
      <c r="V7" s="211">
        <v>13</v>
      </c>
      <c r="W7" s="210">
        <v>13</v>
      </c>
      <c r="X7" s="213">
        <v>13</v>
      </c>
      <c r="Y7" s="210">
        <v>13.5</v>
      </c>
      <c r="Z7" s="210">
        <v>12.2</v>
      </c>
      <c r="AA7" s="213">
        <v>13.3</v>
      </c>
      <c r="AB7" s="211">
        <v>11</v>
      </c>
      <c r="AC7" s="211">
        <v>12</v>
      </c>
      <c r="AD7">
        <f>COUNTA(E7:O7,Q7:AC7)</f>
        <v>24</v>
      </c>
      <c r="AE7">
        <f>SUM(G7:AD7)</f>
        <v>275.8</v>
      </c>
      <c r="AF7">
        <v>13.7</v>
      </c>
      <c r="AG7">
        <v>76</v>
      </c>
      <c r="AH7" t="s">
        <v>17</v>
      </c>
      <c r="AJ7">
        <v>17</v>
      </c>
      <c r="AK7">
        <v>87</v>
      </c>
      <c r="AN7" s="24">
        <v>13</v>
      </c>
      <c r="AO7" s="25">
        <v>71.11</v>
      </c>
      <c r="AP7" s="25"/>
      <c r="AQ7" s="33"/>
      <c r="AR7" s="33"/>
    </row>
    <row r="8" spans="1:56" ht="15.75" customHeight="1" x14ac:dyDescent="0.25">
      <c r="A8" s="123">
        <v>1</v>
      </c>
      <c r="B8" s="153" t="s">
        <v>48</v>
      </c>
      <c r="C8" s="63">
        <v>31</v>
      </c>
      <c r="D8" s="74" t="s">
        <v>340</v>
      </c>
      <c r="E8" s="68" t="s">
        <v>493</v>
      </c>
      <c r="F8" s="68" t="s">
        <v>370</v>
      </c>
      <c r="G8" s="68" t="s">
        <v>494</v>
      </c>
      <c r="H8" s="68" t="s">
        <v>495</v>
      </c>
      <c r="I8" s="68" t="s">
        <v>496</v>
      </c>
      <c r="J8" s="124"/>
      <c r="K8" s="122" t="s">
        <v>25</v>
      </c>
      <c r="L8" s="124" t="s">
        <v>497</v>
      </c>
      <c r="M8" s="131" t="s">
        <v>498</v>
      </c>
      <c r="N8" s="124" t="s">
        <v>499</v>
      </c>
      <c r="O8" s="124" t="s">
        <v>500</v>
      </c>
      <c r="P8" s="124" t="s">
        <v>380</v>
      </c>
      <c r="Q8" s="124" t="s">
        <v>501</v>
      </c>
      <c r="R8" s="124" t="s">
        <v>502</v>
      </c>
      <c r="S8" s="124" t="s">
        <v>503</v>
      </c>
      <c r="T8" s="124" t="s">
        <v>504</v>
      </c>
      <c r="U8" s="131" t="s">
        <v>505</v>
      </c>
      <c r="V8" s="131" t="s">
        <v>506</v>
      </c>
      <c r="W8" s="131" t="s">
        <v>507</v>
      </c>
      <c r="X8" s="136" t="s">
        <v>299</v>
      </c>
      <c r="Y8" s="149" t="s">
        <v>508</v>
      </c>
      <c r="Z8" s="131" t="s">
        <v>359</v>
      </c>
      <c r="AA8" s="131" t="s">
        <v>360</v>
      </c>
      <c r="AB8" s="138" t="s">
        <v>361</v>
      </c>
      <c r="AC8" s="138" t="s">
        <v>362</v>
      </c>
      <c r="AD8" s="150">
        <f t="shared" ref="AD8:AD71" si="0">COUNTA(E8:O8,Q8:AC8)</f>
        <v>23</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5">
      <c r="A9" s="123">
        <v>2</v>
      </c>
      <c r="B9" s="151" t="s">
        <v>246</v>
      </c>
      <c r="C9" s="63">
        <v>30</v>
      </c>
      <c r="D9" s="137" t="s">
        <v>42</v>
      </c>
      <c r="E9" s="68" t="s">
        <v>493</v>
      </c>
      <c r="F9" s="68" t="s">
        <v>370</v>
      </c>
      <c r="G9" s="68" t="s">
        <v>494</v>
      </c>
      <c r="H9" s="68" t="s">
        <v>495</v>
      </c>
      <c r="I9" s="68" t="s">
        <v>496</v>
      </c>
      <c r="J9" s="124" t="s">
        <v>320</v>
      </c>
      <c r="K9" s="122" t="s">
        <v>25</v>
      </c>
      <c r="L9" s="124" t="s">
        <v>497</v>
      </c>
      <c r="M9" s="131" t="s">
        <v>498</v>
      </c>
      <c r="N9" s="124" t="s">
        <v>499</v>
      </c>
      <c r="O9" s="124" t="s">
        <v>500</v>
      </c>
      <c r="P9" s="147" t="s">
        <v>19</v>
      </c>
      <c r="Q9" s="124" t="s">
        <v>501</v>
      </c>
      <c r="R9" s="124" t="s">
        <v>502</v>
      </c>
      <c r="S9" s="124"/>
      <c r="T9" s="124" t="s">
        <v>504</v>
      </c>
      <c r="U9" s="131" t="s">
        <v>505</v>
      </c>
      <c r="V9" s="131" t="s">
        <v>506</v>
      </c>
      <c r="W9" s="131" t="s">
        <v>507</v>
      </c>
      <c r="X9" s="136" t="s">
        <v>299</v>
      </c>
      <c r="Y9" s="149" t="s">
        <v>508</v>
      </c>
      <c r="Z9" s="131" t="s">
        <v>359</v>
      </c>
      <c r="AA9" s="131" t="s">
        <v>360</v>
      </c>
      <c r="AB9" s="138" t="s">
        <v>361</v>
      </c>
      <c r="AC9" s="138" t="s">
        <v>362</v>
      </c>
      <c r="AD9" s="150">
        <f t="shared" si="0"/>
        <v>23</v>
      </c>
      <c r="AE9" s="31"/>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5">
      <c r="A10" s="123">
        <v>3</v>
      </c>
      <c r="B10" s="151" t="s">
        <v>438</v>
      </c>
      <c r="C10" s="63">
        <v>27</v>
      </c>
      <c r="D10" s="74" t="s">
        <v>32</v>
      </c>
      <c r="E10" s="68" t="s">
        <v>493</v>
      </c>
      <c r="F10" s="68" t="s">
        <v>370</v>
      </c>
      <c r="G10" s="68" t="s">
        <v>494</v>
      </c>
      <c r="H10" s="68" t="s">
        <v>495</v>
      </c>
      <c r="I10" s="68" t="s">
        <v>496</v>
      </c>
      <c r="J10" s="124" t="s">
        <v>320</v>
      </c>
      <c r="K10" s="122" t="s">
        <v>25</v>
      </c>
      <c r="L10" s="124" t="s">
        <v>497</v>
      </c>
      <c r="M10" s="131" t="s">
        <v>498</v>
      </c>
      <c r="N10" s="124" t="s">
        <v>499</v>
      </c>
      <c r="O10" s="124" t="s">
        <v>500</v>
      </c>
      <c r="P10" s="124" t="s">
        <v>380</v>
      </c>
      <c r="Q10" s="124" t="s">
        <v>501</v>
      </c>
      <c r="R10" s="124" t="s">
        <v>502</v>
      </c>
      <c r="S10" s="124" t="s">
        <v>503</v>
      </c>
      <c r="T10" s="124" t="s">
        <v>504</v>
      </c>
      <c r="U10" s="131" t="s">
        <v>505</v>
      </c>
      <c r="V10" s="131" t="s">
        <v>506</v>
      </c>
      <c r="W10" s="131" t="s">
        <v>507</v>
      </c>
      <c r="X10" s="136" t="s">
        <v>299</v>
      </c>
      <c r="Y10" s="149" t="s">
        <v>508</v>
      </c>
      <c r="Z10" s="131" t="s">
        <v>359</v>
      </c>
      <c r="AA10" s="131" t="s">
        <v>360</v>
      </c>
      <c r="AB10" s="138" t="s">
        <v>361</v>
      </c>
      <c r="AC10" s="138" t="s">
        <v>362</v>
      </c>
      <c r="AD10" s="150">
        <f t="shared" si="0"/>
        <v>24</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47">
        <v>4</v>
      </c>
      <c r="B11" s="48" t="s">
        <v>190</v>
      </c>
      <c r="C11" s="63">
        <v>26</v>
      </c>
      <c r="D11" s="74" t="s">
        <v>36</v>
      </c>
      <c r="E11" s="68" t="s">
        <v>493</v>
      </c>
      <c r="F11" s="68" t="s">
        <v>370</v>
      </c>
      <c r="G11" s="68" t="s">
        <v>494</v>
      </c>
      <c r="H11" s="68" t="s">
        <v>495</v>
      </c>
      <c r="I11" s="68" t="s">
        <v>496</v>
      </c>
      <c r="J11" s="124" t="s">
        <v>320</v>
      </c>
      <c r="K11" s="122" t="s">
        <v>25</v>
      </c>
      <c r="L11" s="124" t="s">
        <v>497</v>
      </c>
      <c r="M11" s="131" t="s">
        <v>498</v>
      </c>
      <c r="N11" s="124" t="s">
        <v>499</v>
      </c>
      <c r="O11" s="124" t="s">
        <v>500</v>
      </c>
      <c r="P11" s="124" t="s">
        <v>380</v>
      </c>
      <c r="Q11" s="124" t="s">
        <v>501</v>
      </c>
      <c r="R11" s="124" t="s">
        <v>502</v>
      </c>
      <c r="S11" s="124" t="s">
        <v>503</v>
      </c>
      <c r="T11" s="124" t="s">
        <v>504</v>
      </c>
      <c r="U11" s="131" t="s">
        <v>505</v>
      </c>
      <c r="V11" s="131" t="s">
        <v>506</v>
      </c>
      <c r="W11" s="131" t="s">
        <v>507</v>
      </c>
      <c r="X11" s="136" t="s">
        <v>299</v>
      </c>
      <c r="Y11" s="149" t="s">
        <v>508</v>
      </c>
      <c r="Z11" s="131" t="s">
        <v>359</v>
      </c>
      <c r="AA11" s="131" t="s">
        <v>360</v>
      </c>
      <c r="AB11" s="138" t="s">
        <v>361</v>
      </c>
      <c r="AC11" s="138" t="s">
        <v>362</v>
      </c>
      <c r="AD11" s="150">
        <f t="shared" si="0"/>
        <v>24</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12">
        <v>5</v>
      </c>
      <c r="B12" s="48" t="s">
        <v>41</v>
      </c>
      <c r="C12" s="63">
        <v>26</v>
      </c>
      <c r="D12" s="74" t="s">
        <v>19</v>
      </c>
      <c r="E12" s="68" t="s">
        <v>493</v>
      </c>
      <c r="F12" s="68" t="s">
        <v>370</v>
      </c>
      <c r="G12" s="68" t="s">
        <v>494</v>
      </c>
      <c r="H12" s="68" t="s">
        <v>495</v>
      </c>
      <c r="I12" s="68" t="s">
        <v>496</v>
      </c>
      <c r="J12" s="124" t="s">
        <v>320</v>
      </c>
      <c r="K12" s="122" t="s">
        <v>25</v>
      </c>
      <c r="L12" s="124" t="s">
        <v>497</v>
      </c>
      <c r="M12" s="131" t="s">
        <v>498</v>
      </c>
      <c r="N12" s="124" t="s">
        <v>499</v>
      </c>
      <c r="O12" s="124" t="s">
        <v>500</v>
      </c>
      <c r="P12" s="124" t="s">
        <v>380</v>
      </c>
      <c r="Q12" s="124" t="s">
        <v>501</v>
      </c>
      <c r="R12" s="124" t="s">
        <v>502</v>
      </c>
      <c r="S12" s="124" t="s">
        <v>503</v>
      </c>
      <c r="T12" s="124" t="s">
        <v>504</v>
      </c>
      <c r="U12" s="131" t="s">
        <v>505</v>
      </c>
      <c r="V12" s="131" t="s">
        <v>506</v>
      </c>
      <c r="W12" s="131" t="s">
        <v>507</v>
      </c>
      <c r="X12" s="136" t="s">
        <v>299</v>
      </c>
      <c r="Y12" s="149"/>
      <c r="Z12" s="131" t="s">
        <v>359</v>
      </c>
      <c r="AA12" s="131" t="s">
        <v>360</v>
      </c>
      <c r="AB12" s="138" t="s">
        <v>361</v>
      </c>
      <c r="AC12" s="138" t="s">
        <v>362</v>
      </c>
      <c r="AD12" s="150">
        <f t="shared" si="0"/>
        <v>23</v>
      </c>
      <c r="AI12" s="31"/>
      <c r="AJ12" s="6"/>
      <c r="AK12" s="6"/>
      <c r="AL12" s="6"/>
      <c r="AM12" s="31"/>
      <c r="AN12" s="31"/>
      <c r="AO12" s="31"/>
      <c r="AP12" s="31"/>
      <c r="AQ12" s="6"/>
    </row>
    <row r="13" spans="1:56" ht="15.75" customHeight="1" x14ac:dyDescent="0.2">
      <c r="A13" s="47"/>
      <c r="B13" s="48" t="s">
        <v>52</v>
      </c>
      <c r="C13" s="63">
        <v>26</v>
      </c>
      <c r="D13" s="74" t="s">
        <v>19</v>
      </c>
      <c r="E13" s="68" t="s">
        <v>493</v>
      </c>
      <c r="F13" s="68" t="s">
        <v>370</v>
      </c>
      <c r="G13" s="68" t="s">
        <v>494</v>
      </c>
      <c r="H13" s="68" t="s">
        <v>495</v>
      </c>
      <c r="I13" s="68" t="s">
        <v>496</v>
      </c>
      <c r="J13" s="124" t="s">
        <v>320</v>
      </c>
      <c r="K13" s="122" t="s">
        <v>25</v>
      </c>
      <c r="L13" s="124" t="s">
        <v>497</v>
      </c>
      <c r="M13" s="131" t="s">
        <v>498</v>
      </c>
      <c r="N13" s="124" t="s">
        <v>499</v>
      </c>
      <c r="O13" s="124" t="s">
        <v>500</v>
      </c>
      <c r="P13" s="124" t="s">
        <v>380</v>
      </c>
      <c r="Q13" s="124" t="s">
        <v>501</v>
      </c>
      <c r="R13" s="124" t="s">
        <v>502</v>
      </c>
      <c r="S13" s="124" t="s">
        <v>503</v>
      </c>
      <c r="T13" s="124" t="s">
        <v>504</v>
      </c>
      <c r="U13" s="131" t="s">
        <v>505</v>
      </c>
      <c r="V13" s="131" t="s">
        <v>506</v>
      </c>
      <c r="W13" s="131" t="s">
        <v>507</v>
      </c>
      <c r="X13" s="136" t="s">
        <v>299</v>
      </c>
      <c r="Y13" s="149" t="s">
        <v>508</v>
      </c>
      <c r="Z13" s="131" t="s">
        <v>359</v>
      </c>
      <c r="AA13" s="131" t="s">
        <v>360</v>
      </c>
      <c r="AB13" s="138" t="s">
        <v>361</v>
      </c>
      <c r="AC13" s="138" t="s">
        <v>362</v>
      </c>
      <c r="AD13" s="150">
        <f t="shared" si="0"/>
        <v>24</v>
      </c>
      <c r="AI13" s="31"/>
    </row>
    <row r="14" spans="1:56" ht="15.75" customHeight="1" x14ac:dyDescent="0.2">
      <c r="A14" s="212">
        <v>7</v>
      </c>
      <c r="B14" s="48" t="s">
        <v>51</v>
      </c>
      <c r="C14" s="63">
        <v>26</v>
      </c>
      <c r="D14" s="74"/>
      <c r="E14" s="68" t="s">
        <v>493</v>
      </c>
      <c r="F14" s="68" t="s">
        <v>370</v>
      </c>
      <c r="G14" s="68" t="s">
        <v>494</v>
      </c>
      <c r="H14" s="68" t="s">
        <v>495</v>
      </c>
      <c r="I14" s="68" t="s">
        <v>496</v>
      </c>
      <c r="J14" s="124" t="s">
        <v>320</v>
      </c>
      <c r="K14" s="122" t="s">
        <v>25</v>
      </c>
      <c r="L14" s="124" t="s">
        <v>497</v>
      </c>
      <c r="M14" s="131" t="s">
        <v>498</v>
      </c>
      <c r="N14" s="124" t="s">
        <v>499</v>
      </c>
      <c r="O14" s="124" t="s">
        <v>500</v>
      </c>
      <c r="P14" s="124" t="s">
        <v>380</v>
      </c>
      <c r="Q14" s="124" t="s">
        <v>501</v>
      </c>
      <c r="R14" s="124" t="s">
        <v>502</v>
      </c>
      <c r="S14" s="124" t="s">
        <v>503</v>
      </c>
      <c r="T14" s="124" t="s">
        <v>504</v>
      </c>
      <c r="U14" s="131" t="s">
        <v>505</v>
      </c>
      <c r="V14" s="131" t="s">
        <v>506</v>
      </c>
      <c r="W14" s="131" t="s">
        <v>507</v>
      </c>
      <c r="X14" s="136" t="s">
        <v>299</v>
      </c>
      <c r="Y14" s="149" t="s">
        <v>508</v>
      </c>
      <c r="Z14" s="131" t="s">
        <v>359</v>
      </c>
      <c r="AA14" s="131" t="s">
        <v>360</v>
      </c>
      <c r="AB14" s="138" t="s">
        <v>361</v>
      </c>
      <c r="AC14" s="138" t="s">
        <v>362</v>
      </c>
      <c r="AD14" s="150">
        <f t="shared" si="0"/>
        <v>24</v>
      </c>
      <c r="AI14" s="31"/>
      <c r="AM14" s="31"/>
      <c r="AN14" s="31"/>
      <c r="AO14" s="31"/>
      <c r="AP14" s="31"/>
      <c r="AQ14" s="6" t="s">
        <v>34</v>
      </c>
    </row>
    <row r="15" spans="1:56" ht="15.75" customHeight="1" x14ac:dyDescent="0.2">
      <c r="A15" s="47"/>
      <c r="B15" s="48" t="s">
        <v>37</v>
      </c>
      <c r="C15" s="63">
        <v>26</v>
      </c>
      <c r="D15" s="74"/>
      <c r="E15" s="68" t="s">
        <v>493</v>
      </c>
      <c r="F15" s="68" t="s">
        <v>370</v>
      </c>
      <c r="G15" s="68" t="s">
        <v>494</v>
      </c>
      <c r="H15" s="68" t="s">
        <v>495</v>
      </c>
      <c r="I15" s="68" t="s">
        <v>496</v>
      </c>
      <c r="J15" s="124" t="s">
        <v>320</v>
      </c>
      <c r="K15" s="122" t="s">
        <v>25</v>
      </c>
      <c r="L15" s="124" t="s">
        <v>497</v>
      </c>
      <c r="M15" s="131" t="s">
        <v>498</v>
      </c>
      <c r="N15" s="124" t="s">
        <v>499</v>
      </c>
      <c r="O15" s="124" t="s">
        <v>500</v>
      </c>
      <c r="P15" s="124" t="s">
        <v>380</v>
      </c>
      <c r="Q15" s="124" t="s">
        <v>501</v>
      </c>
      <c r="R15" s="124" t="s">
        <v>502</v>
      </c>
      <c r="S15" s="124" t="s">
        <v>503</v>
      </c>
      <c r="T15" s="124" t="s">
        <v>504</v>
      </c>
      <c r="U15" s="131" t="s">
        <v>505</v>
      </c>
      <c r="V15" s="131" t="s">
        <v>506</v>
      </c>
      <c r="W15" s="131" t="s">
        <v>507</v>
      </c>
      <c r="X15" s="136" t="s">
        <v>299</v>
      </c>
      <c r="Y15" s="149" t="s">
        <v>508</v>
      </c>
      <c r="Z15" s="131" t="s">
        <v>359</v>
      </c>
      <c r="AA15" s="131" t="s">
        <v>360</v>
      </c>
      <c r="AB15" s="138" t="s">
        <v>361</v>
      </c>
      <c r="AC15" s="138" t="s">
        <v>362</v>
      </c>
      <c r="AD15" s="150">
        <f t="shared" si="0"/>
        <v>24</v>
      </c>
      <c r="AI15" s="31"/>
    </row>
    <row r="16" spans="1:56" ht="15.75" customHeight="1" x14ac:dyDescent="0.2">
      <c r="A16" s="212">
        <v>9</v>
      </c>
      <c r="B16" s="48" t="s">
        <v>478</v>
      </c>
      <c r="C16" s="63">
        <v>25</v>
      </c>
      <c r="D16" s="74" t="s">
        <v>36</v>
      </c>
      <c r="E16" s="68" t="s">
        <v>493</v>
      </c>
      <c r="F16" s="68" t="s">
        <v>370</v>
      </c>
      <c r="G16" s="68" t="s">
        <v>494</v>
      </c>
      <c r="H16" s="68" t="s">
        <v>495</v>
      </c>
      <c r="I16" s="68" t="s">
        <v>496</v>
      </c>
      <c r="J16" s="124" t="s">
        <v>320</v>
      </c>
      <c r="K16" s="122" t="s">
        <v>25</v>
      </c>
      <c r="L16" s="124" t="s">
        <v>497</v>
      </c>
      <c r="M16" s="131" t="s">
        <v>498</v>
      </c>
      <c r="N16" s="124" t="s">
        <v>499</v>
      </c>
      <c r="O16" s="124" t="s">
        <v>500</v>
      </c>
      <c r="P16" s="124" t="s">
        <v>380</v>
      </c>
      <c r="Q16" s="124" t="s">
        <v>501</v>
      </c>
      <c r="R16" s="124" t="s">
        <v>502</v>
      </c>
      <c r="S16" s="124" t="s">
        <v>503</v>
      </c>
      <c r="T16" s="124" t="s">
        <v>504</v>
      </c>
      <c r="U16" s="131" t="s">
        <v>505</v>
      </c>
      <c r="V16" s="131" t="s">
        <v>506</v>
      </c>
      <c r="W16" s="131" t="s">
        <v>507</v>
      </c>
      <c r="X16" s="136" t="s">
        <v>299</v>
      </c>
      <c r="Y16" s="149"/>
      <c r="Z16" s="131" t="s">
        <v>359</v>
      </c>
      <c r="AA16" s="131" t="s">
        <v>360</v>
      </c>
      <c r="AB16" s="138" t="s">
        <v>361</v>
      </c>
      <c r="AC16" s="138" t="s">
        <v>362</v>
      </c>
      <c r="AD16" s="150">
        <f t="shared" si="0"/>
        <v>23</v>
      </c>
      <c r="AI16" s="31"/>
      <c r="AQ16" s="34"/>
    </row>
    <row r="17" spans="1:44" ht="15.75" customHeight="1" x14ac:dyDescent="0.2">
      <c r="A17" s="212"/>
      <c r="B17" s="48" t="s">
        <v>226</v>
      </c>
      <c r="C17" s="63">
        <v>25</v>
      </c>
      <c r="D17" s="74" t="s">
        <v>36</v>
      </c>
      <c r="E17" s="68" t="s">
        <v>493</v>
      </c>
      <c r="F17" s="68" t="s">
        <v>370</v>
      </c>
      <c r="G17" s="68" t="s">
        <v>494</v>
      </c>
      <c r="H17" s="68" t="s">
        <v>495</v>
      </c>
      <c r="I17" s="68" t="s">
        <v>496</v>
      </c>
      <c r="J17" s="124" t="s">
        <v>320</v>
      </c>
      <c r="K17" s="122" t="s">
        <v>25</v>
      </c>
      <c r="L17" s="124" t="s">
        <v>497</v>
      </c>
      <c r="M17" s="131" t="s">
        <v>498</v>
      </c>
      <c r="N17" s="124" t="s">
        <v>499</v>
      </c>
      <c r="O17" s="124" t="s">
        <v>500</v>
      </c>
      <c r="P17" s="124" t="s">
        <v>380</v>
      </c>
      <c r="Q17" s="124" t="s">
        <v>501</v>
      </c>
      <c r="R17" s="124" t="s">
        <v>502</v>
      </c>
      <c r="S17" s="124" t="s">
        <v>503</v>
      </c>
      <c r="T17" s="124" t="s">
        <v>504</v>
      </c>
      <c r="U17" s="131" t="s">
        <v>505</v>
      </c>
      <c r="V17" s="131" t="s">
        <v>506</v>
      </c>
      <c r="W17" s="131" t="s">
        <v>507</v>
      </c>
      <c r="X17" s="136" t="s">
        <v>299</v>
      </c>
      <c r="Y17" s="149" t="s">
        <v>508</v>
      </c>
      <c r="Z17" s="131" t="s">
        <v>359</v>
      </c>
      <c r="AA17" s="131" t="s">
        <v>360</v>
      </c>
      <c r="AB17" s="138" t="s">
        <v>361</v>
      </c>
      <c r="AC17" s="138" t="s">
        <v>362</v>
      </c>
      <c r="AD17" s="150">
        <f t="shared" si="0"/>
        <v>24</v>
      </c>
      <c r="AI17" s="31"/>
    </row>
    <row r="18" spans="1:44" ht="15.75" customHeight="1" x14ac:dyDescent="0.2">
      <c r="A18" s="212">
        <v>11</v>
      </c>
      <c r="B18" s="48" t="s">
        <v>280</v>
      </c>
      <c r="C18" s="63">
        <v>25</v>
      </c>
      <c r="D18" s="74" t="s">
        <v>19</v>
      </c>
      <c r="E18" s="68" t="s">
        <v>493</v>
      </c>
      <c r="F18" s="68" t="s">
        <v>370</v>
      </c>
      <c r="G18" s="68" t="s">
        <v>494</v>
      </c>
      <c r="H18" s="68" t="s">
        <v>495</v>
      </c>
      <c r="I18" s="68" t="s">
        <v>496</v>
      </c>
      <c r="J18" s="124" t="s">
        <v>320</v>
      </c>
      <c r="K18" s="122" t="s">
        <v>25</v>
      </c>
      <c r="L18" s="124" t="s">
        <v>497</v>
      </c>
      <c r="M18" s="131" t="s">
        <v>498</v>
      </c>
      <c r="N18" s="124" t="s">
        <v>499</v>
      </c>
      <c r="O18" s="124" t="s">
        <v>500</v>
      </c>
      <c r="P18" s="124" t="s">
        <v>380</v>
      </c>
      <c r="Q18" s="124" t="s">
        <v>501</v>
      </c>
      <c r="R18" s="124" t="s">
        <v>502</v>
      </c>
      <c r="S18" s="124" t="s">
        <v>503</v>
      </c>
      <c r="T18" s="124" t="s">
        <v>504</v>
      </c>
      <c r="U18" s="131" t="s">
        <v>505</v>
      </c>
      <c r="V18" s="131" t="s">
        <v>506</v>
      </c>
      <c r="W18" s="131"/>
      <c r="X18" s="136" t="s">
        <v>299</v>
      </c>
      <c r="Y18" s="149" t="s">
        <v>508</v>
      </c>
      <c r="Z18" s="131" t="s">
        <v>359</v>
      </c>
      <c r="AA18" s="131" t="s">
        <v>360</v>
      </c>
      <c r="AB18" s="138" t="s">
        <v>361</v>
      </c>
      <c r="AC18" s="138" t="s">
        <v>362</v>
      </c>
      <c r="AD18" s="150">
        <f t="shared" si="0"/>
        <v>23</v>
      </c>
      <c r="AI18" s="31"/>
      <c r="AM18" s="31"/>
      <c r="AN18" s="31"/>
      <c r="AO18" s="31"/>
      <c r="AP18" s="31"/>
    </row>
    <row r="19" spans="1:44" ht="15.75" customHeight="1" x14ac:dyDescent="0.2">
      <c r="A19" s="212">
        <v>12</v>
      </c>
      <c r="B19" s="48" t="s">
        <v>55</v>
      </c>
      <c r="C19" s="63">
        <v>24</v>
      </c>
      <c r="D19" s="74" t="s">
        <v>19</v>
      </c>
      <c r="E19" s="68" t="s">
        <v>493</v>
      </c>
      <c r="F19" s="68" t="s">
        <v>370</v>
      </c>
      <c r="G19" s="68" t="s">
        <v>494</v>
      </c>
      <c r="H19" s="68" t="s">
        <v>495</v>
      </c>
      <c r="I19" s="68" t="s">
        <v>496</v>
      </c>
      <c r="J19" s="124" t="s">
        <v>320</v>
      </c>
      <c r="K19" s="122" t="s">
        <v>25</v>
      </c>
      <c r="L19" s="124" t="s">
        <v>497</v>
      </c>
      <c r="M19" s="131" t="s">
        <v>498</v>
      </c>
      <c r="N19" s="124" t="s">
        <v>499</v>
      </c>
      <c r="O19" s="124" t="s">
        <v>500</v>
      </c>
      <c r="P19" s="124" t="s">
        <v>380</v>
      </c>
      <c r="Q19" s="124" t="s">
        <v>501</v>
      </c>
      <c r="R19" s="124" t="s">
        <v>502</v>
      </c>
      <c r="S19" s="124" t="s">
        <v>503</v>
      </c>
      <c r="T19" s="124"/>
      <c r="U19" s="131" t="s">
        <v>505</v>
      </c>
      <c r="V19" s="131" t="s">
        <v>506</v>
      </c>
      <c r="W19" s="131" t="s">
        <v>507</v>
      </c>
      <c r="X19" s="136" t="s">
        <v>299</v>
      </c>
      <c r="Y19" s="149" t="s">
        <v>508</v>
      </c>
      <c r="Z19" s="131"/>
      <c r="AA19" s="131" t="s">
        <v>360</v>
      </c>
      <c r="AB19" s="138" t="s">
        <v>361</v>
      </c>
      <c r="AC19" s="138" t="s">
        <v>362</v>
      </c>
      <c r="AD19" s="150">
        <f t="shared" si="0"/>
        <v>22</v>
      </c>
      <c r="AI19" s="31"/>
      <c r="AM19" s="31"/>
      <c r="AN19" s="31"/>
      <c r="AO19" s="31"/>
      <c r="AP19" s="31"/>
    </row>
    <row r="20" spans="1:44" ht="15.75" customHeight="1" x14ac:dyDescent="0.2">
      <c r="A20" s="212"/>
      <c r="B20" s="48" t="s">
        <v>424</v>
      </c>
      <c r="C20" s="63">
        <v>24</v>
      </c>
      <c r="D20" s="74" t="s">
        <v>19</v>
      </c>
      <c r="E20" s="68" t="s">
        <v>493</v>
      </c>
      <c r="F20" s="68" t="s">
        <v>370</v>
      </c>
      <c r="G20" s="68" t="s">
        <v>494</v>
      </c>
      <c r="H20" s="68" t="s">
        <v>495</v>
      </c>
      <c r="I20" s="68" t="s">
        <v>496</v>
      </c>
      <c r="J20" s="124"/>
      <c r="K20" s="122" t="s">
        <v>25</v>
      </c>
      <c r="L20" s="124" t="s">
        <v>497</v>
      </c>
      <c r="M20" s="131" t="s">
        <v>498</v>
      </c>
      <c r="N20" s="124" t="s">
        <v>499</v>
      </c>
      <c r="O20" s="124" t="s">
        <v>500</v>
      </c>
      <c r="P20" s="124" t="s">
        <v>380</v>
      </c>
      <c r="Q20" s="124" t="s">
        <v>501</v>
      </c>
      <c r="R20" s="124" t="s">
        <v>502</v>
      </c>
      <c r="S20" s="124" t="s">
        <v>503</v>
      </c>
      <c r="T20" s="124" t="s">
        <v>504</v>
      </c>
      <c r="U20" s="131" t="s">
        <v>505</v>
      </c>
      <c r="V20" s="131" t="s">
        <v>506</v>
      </c>
      <c r="W20" s="131" t="s">
        <v>507</v>
      </c>
      <c r="X20" s="136" t="s">
        <v>299</v>
      </c>
      <c r="Y20" s="149" t="s">
        <v>508</v>
      </c>
      <c r="Z20" s="131"/>
      <c r="AA20" s="131" t="s">
        <v>360</v>
      </c>
      <c r="AB20" s="138" t="s">
        <v>361</v>
      </c>
      <c r="AC20" s="138" t="s">
        <v>362</v>
      </c>
      <c r="AD20" s="150">
        <f t="shared" si="0"/>
        <v>22</v>
      </c>
      <c r="AI20" s="31"/>
    </row>
    <row r="21" spans="1:44" ht="15.75" customHeight="1" x14ac:dyDescent="0.25">
      <c r="A21" s="47"/>
      <c r="B21" s="151" t="s">
        <v>153</v>
      </c>
      <c r="C21" s="63">
        <v>24</v>
      </c>
      <c r="D21" s="74" t="s">
        <v>19</v>
      </c>
      <c r="E21" s="68"/>
      <c r="F21" s="68" t="s">
        <v>370</v>
      </c>
      <c r="G21" s="68" t="s">
        <v>494</v>
      </c>
      <c r="H21" s="68" t="s">
        <v>495</v>
      </c>
      <c r="I21" s="68" t="s">
        <v>496</v>
      </c>
      <c r="J21" s="124" t="s">
        <v>320</v>
      </c>
      <c r="K21" s="122" t="s">
        <v>25</v>
      </c>
      <c r="L21" s="124" t="s">
        <v>497</v>
      </c>
      <c r="M21" s="131" t="s">
        <v>498</v>
      </c>
      <c r="N21" s="124"/>
      <c r="O21" s="124" t="s">
        <v>500</v>
      </c>
      <c r="P21" s="124" t="s">
        <v>380</v>
      </c>
      <c r="Q21" s="124" t="s">
        <v>501</v>
      </c>
      <c r="R21" s="124" t="s">
        <v>502</v>
      </c>
      <c r="S21" s="124" t="s">
        <v>503</v>
      </c>
      <c r="T21" s="124" t="s">
        <v>504</v>
      </c>
      <c r="U21" s="131" t="s">
        <v>505</v>
      </c>
      <c r="V21" s="131" t="s">
        <v>506</v>
      </c>
      <c r="W21" s="131" t="s">
        <v>507</v>
      </c>
      <c r="X21" s="136" t="s">
        <v>299</v>
      </c>
      <c r="Y21" s="149" t="s">
        <v>508</v>
      </c>
      <c r="Z21" s="131" t="s">
        <v>359</v>
      </c>
      <c r="AA21" s="131" t="s">
        <v>360</v>
      </c>
      <c r="AB21" s="138" t="s">
        <v>361</v>
      </c>
      <c r="AC21" s="138" t="s">
        <v>362</v>
      </c>
      <c r="AD21" s="150">
        <f t="shared" si="0"/>
        <v>22</v>
      </c>
      <c r="AI21" s="31"/>
    </row>
    <row r="22" spans="1:44" ht="15.75" customHeight="1" x14ac:dyDescent="0.2">
      <c r="A22" s="47">
        <v>15</v>
      </c>
      <c r="B22" s="48" t="s">
        <v>244</v>
      </c>
      <c r="C22" s="63">
        <v>24</v>
      </c>
      <c r="D22" s="73"/>
      <c r="E22" s="68"/>
      <c r="F22" s="68" t="s">
        <v>370</v>
      </c>
      <c r="G22" s="68" t="s">
        <v>494</v>
      </c>
      <c r="H22" s="68" t="s">
        <v>495</v>
      </c>
      <c r="I22" s="68" t="s">
        <v>496</v>
      </c>
      <c r="J22" s="124" t="s">
        <v>320</v>
      </c>
      <c r="K22" s="122" t="s">
        <v>25</v>
      </c>
      <c r="L22" s="124" t="s">
        <v>497</v>
      </c>
      <c r="M22" s="131" t="s">
        <v>498</v>
      </c>
      <c r="N22" s="124" t="s">
        <v>499</v>
      </c>
      <c r="O22" s="124" t="s">
        <v>500</v>
      </c>
      <c r="P22" s="124" t="s">
        <v>380</v>
      </c>
      <c r="Q22" s="124" t="s">
        <v>501</v>
      </c>
      <c r="R22" s="124" t="s">
        <v>502</v>
      </c>
      <c r="S22" s="124" t="s">
        <v>503</v>
      </c>
      <c r="T22" s="124" t="s">
        <v>504</v>
      </c>
      <c r="U22" s="131" t="s">
        <v>505</v>
      </c>
      <c r="V22" s="131" t="s">
        <v>506</v>
      </c>
      <c r="W22" s="131" t="s">
        <v>507</v>
      </c>
      <c r="X22" s="136" t="s">
        <v>299</v>
      </c>
      <c r="Y22" s="149" t="s">
        <v>508</v>
      </c>
      <c r="Z22" s="131" t="s">
        <v>359</v>
      </c>
      <c r="AA22" s="131" t="s">
        <v>360</v>
      </c>
      <c r="AB22" s="138" t="s">
        <v>361</v>
      </c>
      <c r="AC22" s="138" t="s">
        <v>362</v>
      </c>
      <c r="AD22" s="150">
        <f t="shared" si="0"/>
        <v>23</v>
      </c>
      <c r="AI22" s="31"/>
      <c r="AM22" s="31"/>
      <c r="AN22" s="31"/>
      <c r="AO22" s="31"/>
      <c r="AP22" s="31"/>
      <c r="AQ22" s="34"/>
      <c r="AR22" s="34"/>
    </row>
    <row r="23" spans="1:44" ht="15.75" customHeight="1" x14ac:dyDescent="0.2">
      <c r="A23" s="47"/>
      <c r="B23" s="48" t="s">
        <v>91</v>
      </c>
      <c r="C23" s="63">
        <v>24</v>
      </c>
      <c r="D23" s="74"/>
      <c r="E23" s="68" t="s">
        <v>493</v>
      </c>
      <c r="F23" s="68" t="s">
        <v>370</v>
      </c>
      <c r="G23" s="68" t="s">
        <v>494</v>
      </c>
      <c r="H23" s="68"/>
      <c r="I23" s="68" t="s">
        <v>496</v>
      </c>
      <c r="J23" s="124" t="s">
        <v>320</v>
      </c>
      <c r="K23" s="122" t="s">
        <v>25</v>
      </c>
      <c r="L23" s="124" t="s">
        <v>497</v>
      </c>
      <c r="M23" s="131" t="s">
        <v>498</v>
      </c>
      <c r="N23" s="124" t="s">
        <v>499</v>
      </c>
      <c r="O23" s="124" t="s">
        <v>500</v>
      </c>
      <c r="P23" s="124" t="s">
        <v>380</v>
      </c>
      <c r="Q23" s="124" t="s">
        <v>501</v>
      </c>
      <c r="R23" s="124" t="s">
        <v>502</v>
      </c>
      <c r="S23" s="124" t="s">
        <v>503</v>
      </c>
      <c r="T23" s="124" t="s">
        <v>504</v>
      </c>
      <c r="U23" s="131" t="s">
        <v>505</v>
      </c>
      <c r="V23" s="131" t="s">
        <v>506</v>
      </c>
      <c r="W23" s="131" t="s">
        <v>507</v>
      </c>
      <c r="X23" s="136" t="s">
        <v>299</v>
      </c>
      <c r="Y23" s="149" t="s">
        <v>508</v>
      </c>
      <c r="Z23" s="131" t="s">
        <v>359</v>
      </c>
      <c r="AA23" s="131" t="s">
        <v>360</v>
      </c>
      <c r="AB23" s="138" t="s">
        <v>361</v>
      </c>
      <c r="AC23" s="138" t="s">
        <v>362</v>
      </c>
      <c r="AD23" s="150">
        <f>COUNTA(E23:O23,Q23:AC23)</f>
        <v>23</v>
      </c>
      <c r="AI23" s="31"/>
      <c r="AM23" s="31"/>
      <c r="AN23" s="31"/>
      <c r="AO23" s="31"/>
      <c r="AP23" s="31"/>
    </row>
    <row r="24" spans="1:44" ht="15.75" customHeight="1" x14ac:dyDescent="0.2">
      <c r="A24" s="47">
        <v>17</v>
      </c>
      <c r="B24" s="48" t="s">
        <v>50</v>
      </c>
      <c r="C24" s="63">
        <v>23</v>
      </c>
      <c r="D24" s="74" t="s">
        <v>19</v>
      </c>
      <c r="E24" s="68" t="s">
        <v>493</v>
      </c>
      <c r="F24" s="68" t="s">
        <v>370</v>
      </c>
      <c r="G24" s="68" t="s">
        <v>494</v>
      </c>
      <c r="H24" s="68" t="s">
        <v>495</v>
      </c>
      <c r="I24" s="68" t="s">
        <v>496</v>
      </c>
      <c r="J24" s="124"/>
      <c r="K24" s="122" t="s">
        <v>25</v>
      </c>
      <c r="L24" s="124" t="s">
        <v>497</v>
      </c>
      <c r="M24" s="131" t="s">
        <v>498</v>
      </c>
      <c r="N24" s="124" t="s">
        <v>499</v>
      </c>
      <c r="O24" s="124" t="s">
        <v>500</v>
      </c>
      <c r="P24" s="124" t="s">
        <v>380</v>
      </c>
      <c r="Q24" s="124" t="s">
        <v>501</v>
      </c>
      <c r="R24" s="124" t="s">
        <v>502</v>
      </c>
      <c r="S24" s="124" t="s">
        <v>503</v>
      </c>
      <c r="T24" s="124"/>
      <c r="U24" s="131" t="s">
        <v>505</v>
      </c>
      <c r="V24" s="131" t="s">
        <v>506</v>
      </c>
      <c r="W24" s="131"/>
      <c r="X24" s="136"/>
      <c r="Y24" s="149" t="s">
        <v>508</v>
      </c>
      <c r="Z24" s="131" t="s">
        <v>359</v>
      </c>
      <c r="AA24" s="131" t="s">
        <v>360</v>
      </c>
      <c r="AB24" s="138" t="s">
        <v>361</v>
      </c>
      <c r="AC24" s="138" t="s">
        <v>362</v>
      </c>
      <c r="AD24" s="150">
        <f t="shared" si="0"/>
        <v>20</v>
      </c>
      <c r="AI24" s="31"/>
      <c r="AM24" s="31"/>
      <c r="AN24" s="31"/>
      <c r="AO24" s="31"/>
      <c r="AP24" s="31"/>
    </row>
    <row r="25" spans="1:44" ht="15.75" customHeight="1" x14ac:dyDescent="0.2">
      <c r="A25" s="47">
        <v>18</v>
      </c>
      <c r="B25" s="48" t="s">
        <v>158</v>
      </c>
      <c r="C25" s="63">
        <v>21</v>
      </c>
      <c r="D25" s="74" t="s">
        <v>36</v>
      </c>
      <c r="E25" s="68" t="s">
        <v>493</v>
      </c>
      <c r="F25" s="68" t="s">
        <v>370</v>
      </c>
      <c r="G25" s="68" t="s">
        <v>494</v>
      </c>
      <c r="H25" s="68"/>
      <c r="I25" s="68" t="s">
        <v>496</v>
      </c>
      <c r="J25" s="124"/>
      <c r="K25" s="122" t="s">
        <v>25</v>
      </c>
      <c r="L25" s="124" t="s">
        <v>497</v>
      </c>
      <c r="M25" s="131" t="s">
        <v>498</v>
      </c>
      <c r="N25" s="124" t="s">
        <v>499</v>
      </c>
      <c r="O25" s="124" t="s">
        <v>500</v>
      </c>
      <c r="P25" s="124" t="s">
        <v>380</v>
      </c>
      <c r="Q25" s="124" t="s">
        <v>501</v>
      </c>
      <c r="R25" s="124" t="s">
        <v>502</v>
      </c>
      <c r="S25" s="124" t="s">
        <v>503</v>
      </c>
      <c r="T25" s="124" t="s">
        <v>504</v>
      </c>
      <c r="U25" s="131" t="s">
        <v>505</v>
      </c>
      <c r="V25" s="131" t="s">
        <v>506</v>
      </c>
      <c r="W25" s="131"/>
      <c r="X25" s="136"/>
      <c r="Y25" s="149" t="s">
        <v>508</v>
      </c>
      <c r="Z25" s="131"/>
      <c r="AA25" s="131" t="s">
        <v>360</v>
      </c>
      <c r="AB25" s="138"/>
      <c r="AC25" s="138" t="s">
        <v>362</v>
      </c>
      <c r="AD25" s="150">
        <f t="shared" si="0"/>
        <v>18</v>
      </c>
      <c r="AI25" s="31"/>
      <c r="AM25" s="31"/>
      <c r="AN25" s="31"/>
      <c r="AO25" s="31"/>
      <c r="AP25" s="31"/>
    </row>
    <row r="26" spans="1:44" ht="15.75" customHeight="1" x14ac:dyDescent="0.2">
      <c r="A26" s="212">
        <v>19</v>
      </c>
      <c r="B26" s="48" t="s">
        <v>117</v>
      </c>
      <c r="C26" s="63">
        <v>21</v>
      </c>
      <c r="D26" s="137" t="s">
        <v>42</v>
      </c>
      <c r="E26" s="68" t="s">
        <v>493</v>
      </c>
      <c r="F26" s="68" t="s">
        <v>370</v>
      </c>
      <c r="G26" s="68" t="s">
        <v>494</v>
      </c>
      <c r="H26" s="68" t="s">
        <v>495</v>
      </c>
      <c r="I26" s="68" t="s">
        <v>496</v>
      </c>
      <c r="J26" s="124" t="s">
        <v>320</v>
      </c>
      <c r="K26" s="122" t="s">
        <v>25</v>
      </c>
      <c r="L26" s="124" t="s">
        <v>497</v>
      </c>
      <c r="M26" s="131" t="s">
        <v>498</v>
      </c>
      <c r="N26" s="124" t="s">
        <v>499</v>
      </c>
      <c r="O26" s="124"/>
      <c r="P26" s="124"/>
      <c r="Q26" s="124" t="s">
        <v>501</v>
      </c>
      <c r="R26" s="124" t="s">
        <v>502</v>
      </c>
      <c r="S26" s="124" t="s">
        <v>503</v>
      </c>
      <c r="T26" s="124"/>
      <c r="U26" s="131" t="s">
        <v>505</v>
      </c>
      <c r="V26" s="131" t="s">
        <v>506</v>
      </c>
      <c r="W26" s="131" t="s">
        <v>507</v>
      </c>
      <c r="X26" s="136" t="s">
        <v>299</v>
      </c>
      <c r="Y26" s="149"/>
      <c r="Z26" s="131" t="s">
        <v>359</v>
      </c>
      <c r="AA26" s="131" t="s">
        <v>360</v>
      </c>
      <c r="AB26" s="138"/>
      <c r="AC26" s="138" t="s">
        <v>362</v>
      </c>
      <c r="AD26" s="150">
        <f t="shared" si="0"/>
        <v>20</v>
      </c>
    </row>
    <row r="27" spans="1:44" ht="15.75" customHeight="1" x14ac:dyDescent="0.2">
      <c r="A27" s="212"/>
      <c r="B27" s="48" t="s">
        <v>53</v>
      </c>
      <c r="C27" s="63">
        <v>21</v>
      </c>
      <c r="D27" s="74" t="s">
        <v>19</v>
      </c>
      <c r="E27" s="68" t="s">
        <v>493</v>
      </c>
      <c r="F27" s="68" t="s">
        <v>370</v>
      </c>
      <c r="G27" s="68" t="s">
        <v>494</v>
      </c>
      <c r="H27" s="68" t="s">
        <v>495</v>
      </c>
      <c r="I27" s="68" t="s">
        <v>496</v>
      </c>
      <c r="J27" s="124"/>
      <c r="K27" s="122"/>
      <c r="L27" s="124" t="s">
        <v>497</v>
      </c>
      <c r="M27" s="131" t="s">
        <v>498</v>
      </c>
      <c r="N27" s="124" t="s">
        <v>499</v>
      </c>
      <c r="O27" s="124"/>
      <c r="P27" s="124" t="s">
        <v>380</v>
      </c>
      <c r="Q27" s="124" t="s">
        <v>501</v>
      </c>
      <c r="R27" s="124" t="s">
        <v>502</v>
      </c>
      <c r="S27" s="124" t="s">
        <v>503</v>
      </c>
      <c r="T27" s="124"/>
      <c r="U27" s="131" t="s">
        <v>505</v>
      </c>
      <c r="V27" s="131" t="s">
        <v>506</v>
      </c>
      <c r="W27" s="131"/>
      <c r="X27" s="136"/>
      <c r="Y27" s="149" t="s">
        <v>508</v>
      </c>
      <c r="Z27" s="131" t="s">
        <v>359</v>
      </c>
      <c r="AA27" s="131" t="s">
        <v>360</v>
      </c>
      <c r="AB27" s="138" t="s">
        <v>361</v>
      </c>
      <c r="AC27" s="138" t="s">
        <v>362</v>
      </c>
      <c r="AD27" s="150">
        <f t="shared" si="0"/>
        <v>18</v>
      </c>
      <c r="AI27" s="31"/>
    </row>
    <row r="28" spans="1:44" ht="15.75" customHeight="1" x14ac:dyDescent="0.2">
      <c r="A28" s="212">
        <v>21</v>
      </c>
      <c r="B28" s="48" t="s">
        <v>92</v>
      </c>
      <c r="C28" s="63">
        <v>21</v>
      </c>
      <c r="D28" s="74"/>
      <c r="E28" s="68" t="s">
        <v>493</v>
      </c>
      <c r="F28" s="68" t="s">
        <v>370</v>
      </c>
      <c r="G28" s="68" t="s">
        <v>494</v>
      </c>
      <c r="H28" s="68" t="s">
        <v>495</v>
      </c>
      <c r="I28" s="68" t="s">
        <v>496</v>
      </c>
      <c r="J28" s="124" t="s">
        <v>320</v>
      </c>
      <c r="K28" s="122" t="s">
        <v>25</v>
      </c>
      <c r="L28" s="124" t="s">
        <v>497</v>
      </c>
      <c r="M28" s="131" t="s">
        <v>498</v>
      </c>
      <c r="N28" s="124" t="s">
        <v>499</v>
      </c>
      <c r="O28" s="124" t="s">
        <v>500</v>
      </c>
      <c r="P28" s="124" t="s">
        <v>380</v>
      </c>
      <c r="Q28" s="124" t="s">
        <v>501</v>
      </c>
      <c r="R28" s="124" t="s">
        <v>502</v>
      </c>
      <c r="S28" s="124" t="s">
        <v>503</v>
      </c>
      <c r="T28" s="124" t="s">
        <v>504</v>
      </c>
      <c r="U28" s="131"/>
      <c r="V28" s="131"/>
      <c r="W28" s="131"/>
      <c r="X28" s="136" t="s">
        <v>299</v>
      </c>
      <c r="Y28" s="149"/>
      <c r="Z28" s="131" t="s">
        <v>359</v>
      </c>
      <c r="AA28" s="131"/>
      <c r="AB28" s="138" t="s">
        <v>361</v>
      </c>
      <c r="AC28" s="138" t="s">
        <v>362</v>
      </c>
      <c r="AD28" s="150">
        <f t="shared" si="0"/>
        <v>19</v>
      </c>
      <c r="AI28" s="31"/>
    </row>
    <row r="29" spans="1:44" ht="15.75" customHeight="1" x14ac:dyDescent="0.2">
      <c r="A29" s="212"/>
      <c r="B29" s="48" t="s">
        <v>49</v>
      </c>
      <c r="C29" s="63">
        <v>21</v>
      </c>
      <c r="D29" s="74"/>
      <c r="E29" s="68" t="s">
        <v>493</v>
      </c>
      <c r="F29" s="68" t="s">
        <v>370</v>
      </c>
      <c r="G29" s="68" t="s">
        <v>494</v>
      </c>
      <c r="H29" s="68" t="s">
        <v>495</v>
      </c>
      <c r="I29" s="68" t="s">
        <v>496</v>
      </c>
      <c r="J29" s="124" t="s">
        <v>320</v>
      </c>
      <c r="K29" s="122" t="s">
        <v>25</v>
      </c>
      <c r="L29" s="124" t="s">
        <v>497</v>
      </c>
      <c r="M29" s="131" t="s">
        <v>498</v>
      </c>
      <c r="N29" s="124"/>
      <c r="O29" s="124" t="s">
        <v>500</v>
      </c>
      <c r="P29" s="124"/>
      <c r="Q29" s="124" t="s">
        <v>501</v>
      </c>
      <c r="R29" s="124" t="s">
        <v>502</v>
      </c>
      <c r="S29" s="124" t="s">
        <v>503</v>
      </c>
      <c r="T29" s="124" t="s">
        <v>504</v>
      </c>
      <c r="U29" s="131" t="s">
        <v>505</v>
      </c>
      <c r="V29" s="131" t="s">
        <v>506</v>
      </c>
      <c r="W29" s="131"/>
      <c r="X29" s="136" t="s">
        <v>299</v>
      </c>
      <c r="Y29" s="149"/>
      <c r="Z29" s="131" t="s">
        <v>359</v>
      </c>
      <c r="AA29" s="131" t="s">
        <v>360</v>
      </c>
      <c r="AB29" s="138" t="s">
        <v>361</v>
      </c>
      <c r="AC29" s="138" t="s">
        <v>362</v>
      </c>
      <c r="AD29" s="150">
        <f t="shared" si="0"/>
        <v>21</v>
      </c>
      <c r="AM29" s="31"/>
      <c r="AN29" s="31"/>
      <c r="AO29" s="31"/>
      <c r="AP29" s="31"/>
    </row>
    <row r="30" spans="1:44" ht="15.75" customHeight="1" x14ac:dyDescent="0.2">
      <c r="A30" s="47">
        <v>23</v>
      </c>
      <c r="B30" s="48" t="s">
        <v>413</v>
      </c>
      <c r="C30" s="63">
        <v>20</v>
      </c>
      <c r="D30" s="74" t="s">
        <v>42</v>
      </c>
      <c r="E30" s="68" t="s">
        <v>493</v>
      </c>
      <c r="F30" s="68" t="s">
        <v>370</v>
      </c>
      <c r="G30" s="68" t="s">
        <v>494</v>
      </c>
      <c r="H30" s="68"/>
      <c r="I30" s="68" t="s">
        <v>496</v>
      </c>
      <c r="J30" s="124"/>
      <c r="K30" s="122" t="s">
        <v>25</v>
      </c>
      <c r="L30" s="124" t="s">
        <v>497</v>
      </c>
      <c r="M30" s="131"/>
      <c r="N30" s="124" t="s">
        <v>499</v>
      </c>
      <c r="O30" s="124" t="s">
        <v>500</v>
      </c>
      <c r="P30" s="124"/>
      <c r="Q30" s="124" t="s">
        <v>501</v>
      </c>
      <c r="R30" s="124"/>
      <c r="S30" s="124" t="s">
        <v>503</v>
      </c>
      <c r="T30" s="124" t="s">
        <v>504</v>
      </c>
      <c r="U30" s="131" t="s">
        <v>505</v>
      </c>
      <c r="V30" s="131" t="s">
        <v>506</v>
      </c>
      <c r="W30" s="131" t="s">
        <v>507</v>
      </c>
      <c r="X30" s="136" t="s">
        <v>299</v>
      </c>
      <c r="Y30" s="149" t="s">
        <v>508</v>
      </c>
      <c r="Z30" s="131" t="s">
        <v>359</v>
      </c>
      <c r="AA30" s="131" t="s">
        <v>360</v>
      </c>
      <c r="AB30" s="138" t="s">
        <v>361</v>
      </c>
      <c r="AC30" s="138" t="s">
        <v>362</v>
      </c>
      <c r="AD30" s="150">
        <f t="shared" si="0"/>
        <v>20</v>
      </c>
      <c r="AI30" s="31"/>
      <c r="AM30" s="31"/>
      <c r="AN30" s="31"/>
      <c r="AO30" s="31"/>
      <c r="AP30" s="31"/>
    </row>
    <row r="31" spans="1:44" ht="15.75" customHeight="1" x14ac:dyDescent="0.2">
      <c r="A31" s="47">
        <v>24</v>
      </c>
      <c r="B31" s="48" t="s">
        <v>115</v>
      </c>
      <c r="C31" s="63">
        <v>20</v>
      </c>
      <c r="D31" s="137" t="s">
        <v>19</v>
      </c>
      <c r="E31" s="68" t="s">
        <v>493</v>
      </c>
      <c r="F31" s="68" t="s">
        <v>370</v>
      </c>
      <c r="G31" s="68"/>
      <c r="H31" s="68" t="s">
        <v>495</v>
      </c>
      <c r="I31" s="68" t="s">
        <v>496</v>
      </c>
      <c r="J31" s="124" t="s">
        <v>320</v>
      </c>
      <c r="K31" s="122" t="s">
        <v>25</v>
      </c>
      <c r="L31" s="124"/>
      <c r="M31" s="131" t="s">
        <v>498</v>
      </c>
      <c r="N31" s="124" t="s">
        <v>499</v>
      </c>
      <c r="O31" s="124" t="s">
        <v>500</v>
      </c>
      <c r="P31" s="124"/>
      <c r="Q31" s="124" t="s">
        <v>501</v>
      </c>
      <c r="R31" s="124" t="s">
        <v>502</v>
      </c>
      <c r="S31" s="116"/>
      <c r="T31" s="124" t="s">
        <v>504</v>
      </c>
      <c r="U31" s="131" t="s">
        <v>505</v>
      </c>
      <c r="V31" s="131" t="s">
        <v>506</v>
      </c>
      <c r="W31" s="131"/>
      <c r="X31" s="136" t="s">
        <v>299</v>
      </c>
      <c r="Y31" s="149" t="s">
        <v>508</v>
      </c>
      <c r="Z31" s="131" t="s">
        <v>359</v>
      </c>
      <c r="AA31" s="131" t="s">
        <v>360</v>
      </c>
      <c r="AB31" s="138" t="s">
        <v>361</v>
      </c>
      <c r="AC31" s="138" t="s">
        <v>362</v>
      </c>
      <c r="AD31" s="150">
        <f t="shared" si="0"/>
        <v>20</v>
      </c>
      <c r="AI31" s="31"/>
      <c r="AQ31" s="34"/>
    </row>
    <row r="32" spans="1:44" ht="15.75" customHeight="1" x14ac:dyDescent="0.2">
      <c r="A32" s="47">
        <v>25</v>
      </c>
      <c r="B32" s="48" t="s">
        <v>69</v>
      </c>
      <c r="C32" s="63">
        <v>20</v>
      </c>
      <c r="D32" s="74"/>
      <c r="E32" s="68" t="s">
        <v>493</v>
      </c>
      <c r="F32" s="68" t="s">
        <v>370</v>
      </c>
      <c r="G32" s="68" t="s">
        <v>494</v>
      </c>
      <c r="H32" s="68" t="s">
        <v>495</v>
      </c>
      <c r="I32" s="68" t="s">
        <v>496</v>
      </c>
      <c r="J32" s="124"/>
      <c r="K32" s="122" t="s">
        <v>25</v>
      </c>
      <c r="L32" s="124" t="s">
        <v>497</v>
      </c>
      <c r="M32" s="131" t="s">
        <v>498</v>
      </c>
      <c r="N32" s="124" t="s">
        <v>499</v>
      </c>
      <c r="O32" s="124" t="s">
        <v>500</v>
      </c>
      <c r="P32" s="124" t="s">
        <v>380</v>
      </c>
      <c r="Q32" s="124" t="s">
        <v>501</v>
      </c>
      <c r="R32" s="124" t="s">
        <v>502</v>
      </c>
      <c r="S32" s="124" t="s">
        <v>503</v>
      </c>
      <c r="T32" s="124" t="s">
        <v>504</v>
      </c>
      <c r="U32" s="131"/>
      <c r="V32" s="131" t="s">
        <v>506</v>
      </c>
      <c r="W32" s="131" t="s">
        <v>507</v>
      </c>
      <c r="X32" s="136" t="s">
        <v>299</v>
      </c>
      <c r="Y32" s="149"/>
      <c r="Z32" s="131" t="s">
        <v>359</v>
      </c>
      <c r="AA32" s="131"/>
      <c r="AB32" s="138" t="s">
        <v>361</v>
      </c>
      <c r="AC32" s="138"/>
      <c r="AD32" s="150">
        <f t="shared" si="0"/>
        <v>19</v>
      </c>
      <c r="AI32" s="31"/>
    </row>
    <row r="33" spans="1:43" ht="15.75" customHeight="1" x14ac:dyDescent="0.2">
      <c r="A33" s="47">
        <v>26</v>
      </c>
      <c r="B33" s="48" t="s">
        <v>35</v>
      </c>
      <c r="C33" s="63">
        <v>19</v>
      </c>
      <c r="D33" s="74" t="s">
        <v>36</v>
      </c>
      <c r="E33" s="68" t="s">
        <v>493</v>
      </c>
      <c r="F33" s="68" t="s">
        <v>370</v>
      </c>
      <c r="G33" s="68"/>
      <c r="H33" s="68" t="s">
        <v>495</v>
      </c>
      <c r="I33" s="68" t="s">
        <v>496</v>
      </c>
      <c r="J33" s="124"/>
      <c r="K33" s="122"/>
      <c r="L33" s="124" t="s">
        <v>497</v>
      </c>
      <c r="M33" s="131"/>
      <c r="N33" s="124" t="s">
        <v>499</v>
      </c>
      <c r="O33" s="124" t="s">
        <v>500</v>
      </c>
      <c r="P33" s="124" t="s">
        <v>380</v>
      </c>
      <c r="Q33" s="124" t="s">
        <v>501</v>
      </c>
      <c r="R33" s="124"/>
      <c r="S33" s="124" t="s">
        <v>503</v>
      </c>
      <c r="T33" s="124" t="s">
        <v>504</v>
      </c>
      <c r="U33" s="131" t="s">
        <v>505</v>
      </c>
      <c r="V33" s="131"/>
      <c r="W33" s="131" t="s">
        <v>507</v>
      </c>
      <c r="X33" s="136" t="s">
        <v>299</v>
      </c>
      <c r="Y33" s="149" t="s">
        <v>508</v>
      </c>
      <c r="Z33" s="131"/>
      <c r="AA33" s="131" t="s">
        <v>360</v>
      </c>
      <c r="AB33" s="138" t="s">
        <v>361</v>
      </c>
      <c r="AC33" s="138" t="s">
        <v>362</v>
      </c>
      <c r="AD33" s="150">
        <f t="shared" si="0"/>
        <v>17</v>
      </c>
      <c r="AM33" s="31"/>
      <c r="AN33" s="31"/>
      <c r="AO33" s="31"/>
      <c r="AP33" s="31"/>
    </row>
    <row r="34" spans="1:43" ht="15.75" customHeight="1" x14ac:dyDescent="0.2">
      <c r="A34" s="47">
        <v>27</v>
      </c>
      <c r="B34" s="48" t="s">
        <v>238</v>
      </c>
      <c r="C34" s="63">
        <v>19</v>
      </c>
      <c r="D34" s="74" t="s">
        <v>19</v>
      </c>
      <c r="E34" s="68" t="s">
        <v>493</v>
      </c>
      <c r="F34" s="68" t="s">
        <v>370</v>
      </c>
      <c r="G34" s="68" t="s">
        <v>494</v>
      </c>
      <c r="H34" s="68"/>
      <c r="I34" s="68" t="s">
        <v>496</v>
      </c>
      <c r="J34" s="124" t="s">
        <v>320</v>
      </c>
      <c r="K34" s="122" t="s">
        <v>25</v>
      </c>
      <c r="L34" s="124" t="s">
        <v>497</v>
      </c>
      <c r="M34" s="131" t="s">
        <v>498</v>
      </c>
      <c r="N34" s="124" t="s">
        <v>499</v>
      </c>
      <c r="O34" s="124" t="s">
        <v>500</v>
      </c>
      <c r="P34" s="124" t="s">
        <v>380</v>
      </c>
      <c r="Q34" s="124"/>
      <c r="R34" s="124" t="s">
        <v>502</v>
      </c>
      <c r="S34" s="124" t="s">
        <v>503</v>
      </c>
      <c r="T34" s="124" t="s">
        <v>504</v>
      </c>
      <c r="U34" s="131"/>
      <c r="V34" s="131" t="s">
        <v>506</v>
      </c>
      <c r="W34" s="131"/>
      <c r="X34" s="136"/>
      <c r="Y34" s="149"/>
      <c r="Z34" s="131" t="s">
        <v>359</v>
      </c>
      <c r="AA34" s="131" t="s">
        <v>360</v>
      </c>
      <c r="AB34" s="138" t="s">
        <v>361</v>
      </c>
      <c r="AC34" s="138"/>
      <c r="AD34" s="150">
        <f t="shared" si="0"/>
        <v>17</v>
      </c>
      <c r="AI34" s="31"/>
    </row>
    <row r="35" spans="1:43" ht="15.75" customHeight="1" x14ac:dyDescent="0.2">
      <c r="A35" s="47">
        <v>28</v>
      </c>
      <c r="B35" s="48" t="s">
        <v>123</v>
      </c>
      <c r="C35" s="63">
        <v>19</v>
      </c>
      <c r="D35" s="74"/>
      <c r="E35" s="68" t="s">
        <v>493</v>
      </c>
      <c r="F35" s="68" t="s">
        <v>370</v>
      </c>
      <c r="G35" s="68" t="s">
        <v>494</v>
      </c>
      <c r="H35" s="68" t="s">
        <v>495</v>
      </c>
      <c r="I35" s="68" t="s">
        <v>496</v>
      </c>
      <c r="J35" s="124"/>
      <c r="K35" s="124"/>
      <c r="L35" s="124"/>
      <c r="M35" s="131"/>
      <c r="N35" s="124" t="s">
        <v>499</v>
      </c>
      <c r="O35" s="124"/>
      <c r="P35" s="124" t="s">
        <v>380</v>
      </c>
      <c r="Q35" s="124" t="s">
        <v>501</v>
      </c>
      <c r="R35" s="124" t="s">
        <v>502</v>
      </c>
      <c r="S35" s="124" t="s">
        <v>503</v>
      </c>
      <c r="T35" s="124" t="s">
        <v>504</v>
      </c>
      <c r="U35" s="131" t="s">
        <v>505</v>
      </c>
      <c r="V35" s="131" t="s">
        <v>506</v>
      </c>
      <c r="W35" s="131" t="s">
        <v>507</v>
      </c>
      <c r="X35" s="136"/>
      <c r="Y35" s="149" t="s">
        <v>508</v>
      </c>
      <c r="Z35" s="131" t="s">
        <v>359</v>
      </c>
      <c r="AA35" s="131" t="s">
        <v>360</v>
      </c>
      <c r="AB35" s="138" t="s">
        <v>361</v>
      </c>
      <c r="AC35" s="138" t="s">
        <v>362</v>
      </c>
      <c r="AD35" s="150">
        <f t="shared" si="0"/>
        <v>18</v>
      </c>
    </row>
    <row r="36" spans="1:43" ht="15.75" customHeight="1" x14ac:dyDescent="0.2">
      <c r="A36" s="47"/>
      <c r="B36" s="48" t="s">
        <v>39</v>
      </c>
      <c r="C36" s="63">
        <v>19</v>
      </c>
      <c r="D36" s="74"/>
      <c r="E36" s="68"/>
      <c r="F36" s="68" t="s">
        <v>370</v>
      </c>
      <c r="G36" s="68" t="s">
        <v>494</v>
      </c>
      <c r="H36" s="68" t="s">
        <v>495</v>
      </c>
      <c r="I36" s="68" t="s">
        <v>496</v>
      </c>
      <c r="J36" s="124"/>
      <c r="K36" s="122"/>
      <c r="L36" s="124"/>
      <c r="M36" s="131" t="s">
        <v>498</v>
      </c>
      <c r="N36" s="124"/>
      <c r="O36" s="124"/>
      <c r="P36" s="124" t="s">
        <v>380</v>
      </c>
      <c r="Q36" s="124" t="s">
        <v>501</v>
      </c>
      <c r="R36" s="124" t="s">
        <v>502</v>
      </c>
      <c r="S36" s="124" t="s">
        <v>503</v>
      </c>
      <c r="T36" s="124"/>
      <c r="U36" s="131" t="s">
        <v>505</v>
      </c>
      <c r="V36" s="131" t="s">
        <v>506</v>
      </c>
      <c r="W36" s="131"/>
      <c r="X36" s="136"/>
      <c r="Y36" s="149" t="s">
        <v>508</v>
      </c>
      <c r="Z36" s="131" t="s">
        <v>359</v>
      </c>
      <c r="AA36" s="131" t="s">
        <v>360</v>
      </c>
      <c r="AB36" s="138" t="s">
        <v>361</v>
      </c>
      <c r="AC36" s="138" t="s">
        <v>362</v>
      </c>
      <c r="AD36" s="150">
        <f t="shared" si="0"/>
        <v>15</v>
      </c>
    </row>
    <row r="37" spans="1:43" ht="15.75" customHeight="1" x14ac:dyDescent="0.2">
      <c r="A37" s="212"/>
      <c r="B37" s="48" t="s">
        <v>18</v>
      </c>
      <c r="C37" s="63">
        <v>19</v>
      </c>
      <c r="D37" s="74"/>
      <c r="E37" s="68" t="s">
        <v>493</v>
      </c>
      <c r="F37" s="68" t="s">
        <v>370</v>
      </c>
      <c r="G37" s="68" t="s">
        <v>494</v>
      </c>
      <c r="H37" s="68" t="s">
        <v>495</v>
      </c>
      <c r="I37" s="68" t="s">
        <v>496</v>
      </c>
      <c r="J37" s="124"/>
      <c r="K37" s="122" t="s">
        <v>25</v>
      </c>
      <c r="L37" s="124" t="s">
        <v>497</v>
      </c>
      <c r="M37" s="131" t="s">
        <v>498</v>
      </c>
      <c r="N37" s="124" t="s">
        <v>499</v>
      </c>
      <c r="O37" s="124" t="s">
        <v>500</v>
      </c>
      <c r="P37" s="124"/>
      <c r="Q37" s="124" t="s">
        <v>501</v>
      </c>
      <c r="R37" s="124" t="s">
        <v>502</v>
      </c>
      <c r="S37" s="124"/>
      <c r="T37" s="124"/>
      <c r="U37" s="131"/>
      <c r="V37" s="131" t="s">
        <v>506</v>
      </c>
      <c r="W37" s="131" t="s">
        <v>507</v>
      </c>
      <c r="X37" s="136" t="s">
        <v>299</v>
      </c>
      <c r="Y37" s="149"/>
      <c r="Z37" s="131" t="s">
        <v>359</v>
      </c>
      <c r="AA37" s="131" t="s">
        <v>360</v>
      </c>
      <c r="AB37" s="138" t="s">
        <v>361</v>
      </c>
      <c r="AC37" s="138" t="s">
        <v>362</v>
      </c>
      <c r="AD37" s="150">
        <f t="shared" si="0"/>
        <v>19</v>
      </c>
      <c r="AI37" s="31"/>
      <c r="AQ37" s="34"/>
    </row>
    <row r="38" spans="1:43" ht="15.75" customHeight="1" x14ac:dyDescent="0.2">
      <c r="A38" s="47">
        <v>31</v>
      </c>
      <c r="B38" s="48" t="s">
        <v>265</v>
      </c>
      <c r="C38" s="63">
        <v>18</v>
      </c>
      <c r="D38" s="74" t="s">
        <v>32</v>
      </c>
      <c r="E38" s="68"/>
      <c r="F38" s="68"/>
      <c r="G38" s="68" t="s">
        <v>494</v>
      </c>
      <c r="H38" s="68" t="s">
        <v>495</v>
      </c>
      <c r="I38" s="68" t="s">
        <v>496</v>
      </c>
      <c r="J38" s="124" t="s">
        <v>320</v>
      </c>
      <c r="K38" s="122" t="s">
        <v>25</v>
      </c>
      <c r="L38" s="124" t="s">
        <v>497</v>
      </c>
      <c r="M38" s="131"/>
      <c r="N38" s="124" t="s">
        <v>499</v>
      </c>
      <c r="O38" s="124"/>
      <c r="P38" s="124"/>
      <c r="Q38" s="124" t="s">
        <v>501</v>
      </c>
      <c r="R38" s="124" t="s">
        <v>502</v>
      </c>
      <c r="S38" s="124" t="s">
        <v>503</v>
      </c>
      <c r="T38" s="124" t="s">
        <v>504</v>
      </c>
      <c r="U38" s="131" t="s">
        <v>505</v>
      </c>
      <c r="V38" s="131" t="s">
        <v>506</v>
      </c>
      <c r="W38" s="131"/>
      <c r="X38" s="136"/>
      <c r="Y38" s="149" t="s">
        <v>508</v>
      </c>
      <c r="Z38" s="131" t="s">
        <v>359</v>
      </c>
      <c r="AA38" s="131" t="s">
        <v>360</v>
      </c>
      <c r="AB38" s="138" t="s">
        <v>361</v>
      </c>
      <c r="AC38" s="138" t="s">
        <v>362</v>
      </c>
      <c r="AD38" s="150">
        <f t="shared" si="0"/>
        <v>18</v>
      </c>
      <c r="AI38" s="31"/>
    </row>
    <row r="39" spans="1:43" ht="15.75" customHeight="1" x14ac:dyDescent="0.2">
      <c r="A39" s="47">
        <v>32</v>
      </c>
      <c r="B39" s="48" t="s">
        <v>143</v>
      </c>
      <c r="C39" s="63">
        <v>18</v>
      </c>
      <c r="D39" s="74" t="s">
        <v>36</v>
      </c>
      <c r="E39" s="68" t="s">
        <v>493</v>
      </c>
      <c r="F39" s="68" t="s">
        <v>370</v>
      </c>
      <c r="G39" s="68" t="s">
        <v>494</v>
      </c>
      <c r="H39" s="68" t="s">
        <v>495</v>
      </c>
      <c r="I39" s="68" t="s">
        <v>496</v>
      </c>
      <c r="J39" s="124" t="s">
        <v>320</v>
      </c>
      <c r="K39" s="122" t="s">
        <v>25</v>
      </c>
      <c r="L39" s="124"/>
      <c r="M39" s="131" t="s">
        <v>498</v>
      </c>
      <c r="N39" s="124" t="s">
        <v>499</v>
      </c>
      <c r="O39" s="124" t="s">
        <v>500</v>
      </c>
      <c r="P39" s="147" t="s">
        <v>19</v>
      </c>
      <c r="Q39" s="124" t="s">
        <v>501</v>
      </c>
      <c r="R39" s="124" t="s">
        <v>502</v>
      </c>
      <c r="S39" s="124"/>
      <c r="T39" s="124"/>
      <c r="U39" s="131"/>
      <c r="V39" s="131" t="s">
        <v>506</v>
      </c>
      <c r="W39" s="131" t="s">
        <v>507</v>
      </c>
      <c r="X39" s="136" t="s">
        <v>299</v>
      </c>
      <c r="Y39" s="149" t="s">
        <v>508</v>
      </c>
      <c r="Z39" s="131" t="s">
        <v>359</v>
      </c>
      <c r="AA39" s="131"/>
      <c r="AB39" s="138"/>
      <c r="AC39" s="138" t="s">
        <v>362</v>
      </c>
      <c r="AD39" s="150">
        <f t="shared" si="0"/>
        <v>18</v>
      </c>
      <c r="AM39" s="31"/>
      <c r="AN39" s="31"/>
      <c r="AO39" s="31"/>
      <c r="AP39" s="31"/>
      <c r="AQ39" s="34"/>
    </row>
    <row r="40" spans="1:43" ht="15.75" customHeight="1" x14ac:dyDescent="0.2">
      <c r="A40" s="47"/>
      <c r="B40" s="48" t="s">
        <v>250</v>
      </c>
      <c r="C40" s="63">
        <v>18</v>
      </c>
      <c r="D40" s="74" t="s">
        <v>36</v>
      </c>
      <c r="E40" s="68" t="s">
        <v>493</v>
      </c>
      <c r="F40" s="68" t="s">
        <v>370</v>
      </c>
      <c r="G40" s="68" t="s">
        <v>494</v>
      </c>
      <c r="H40" s="68" t="s">
        <v>495</v>
      </c>
      <c r="I40" s="68"/>
      <c r="J40" s="124" t="s">
        <v>320</v>
      </c>
      <c r="K40" s="122" t="s">
        <v>25</v>
      </c>
      <c r="L40" s="124" t="s">
        <v>497</v>
      </c>
      <c r="M40" s="131" t="s">
        <v>498</v>
      </c>
      <c r="N40" s="124" t="s">
        <v>499</v>
      </c>
      <c r="O40" s="124" t="s">
        <v>500</v>
      </c>
      <c r="P40" s="147" t="s">
        <v>19</v>
      </c>
      <c r="Q40" s="124" t="s">
        <v>501</v>
      </c>
      <c r="R40" s="124" t="s">
        <v>502</v>
      </c>
      <c r="S40" s="124"/>
      <c r="T40" s="124" t="s">
        <v>504</v>
      </c>
      <c r="U40" s="131"/>
      <c r="V40" s="131" t="s">
        <v>506</v>
      </c>
      <c r="W40" s="131" t="s">
        <v>507</v>
      </c>
      <c r="X40" s="136" t="s">
        <v>299</v>
      </c>
      <c r="Y40" s="149" t="s">
        <v>508</v>
      </c>
      <c r="Z40" s="131" t="s">
        <v>359</v>
      </c>
      <c r="AA40" s="131"/>
      <c r="AB40" s="138"/>
      <c r="AC40" s="138"/>
      <c r="AD40" s="150">
        <f t="shared" si="0"/>
        <v>18</v>
      </c>
      <c r="AM40" s="31"/>
      <c r="AN40" s="31"/>
      <c r="AO40" s="31"/>
      <c r="AP40" s="31"/>
    </row>
    <row r="41" spans="1:43" ht="15.75" customHeight="1" x14ac:dyDescent="0.2">
      <c r="A41" s="129">
        <v>34</v>
      </c>
      <c r="B41" s="48" t="s">
        <v>87</v>
      </c>
      <c r="C41" s="63">
        <v>18</v>
      </c>
      <c r="D41" s="74" t="s">
        <v>19</v>
      </c>
      <c r="E41" s="68"/>
      <c r="F41" s="68" t="s">
        <v>370</v>
      </c>
      <c r="G41" s="68" t="s">
        <v>494</v>
      </c>
      <c r="H41" s="68" t="s">
        <v>495</v>
      </c>
      <c r="I41" s="68"/>
      <c r="J41" s="124"/>
      <c r="K41" s="122" t="s">
        <v>25</v>
      </c>
      <c r="L41" s="124"/>
      <c r="M41" s="131" t="s">
        <v>498</v>
      </c>
      <c r="N41" s="124" t="s">
        <v>499</v>
      </c>
      <c r="O41" s="124" t="s">
        <v>500</v>
      </c>
      <c r="P41" s="124" t="s">
        <v>380</v>
      </c>
      <c r="Q41" s="124" t="s">
        <v>501</v>
      </c>
      <c r="R41" s="124"/>
      <c r="S41" s="124" t="s">
        <v>503</v>
      </c>
      <c r="T41" s="124" t="s">
        <v>504</v>
      </c>
      <c r="U41" s="131" t="s">
        <v>505</v>
      </c>
      <c r="V41" s="131" t="s">
        <v>506</v>
      </c>
      <c r="W41" s="131" t="s">
        <v>507</v>
      </c>
      <c r="X41" s="136"/>
      <c r="Y41" s="149" t="s">
        <v>508</v>
      </c>
      <c r="Z41" s="131" t="s">
        <v>359</v>
      </c>
      <c r="AA41" s="131"/>
      <c r="AB41" s="138" t="s">
        <v>361</v>
      </c>
      <c r="AC41" s="138" t="s">
        <v>362</v>
      </c>
      <c r="AD41" s="150">
        <f t="shared" si="0"/>
        <v>17</v>
      </c>
      <c r="AI41" s="31"/>
    </row>
    <row r="42" spans="1:43" ht="15.75" customHeight="1" x14ac:dyDescent="0.2">
      <c r="A42" s="47">
        <v>35</v>
      </c>
      <c r="B42" s="48" t="s">
        <v>108</v>
      </c>
      <c r="C42" s="63">
        <v>17</v>
      </c>
      <c r="D42" s="74" t="s">
        <v>36</v>
      </c>
      <c r="E42" s="68"/>
      <c r="F42" s="68"/>
      <c r="G42" s="68"/>
      <c r="H42" s="68"/>
      <c r="I42" s="68" t="s">
        <v>496</v>
      </c>
      <c r="J42" s="124" t="s">
        <v>320</v>
      </c>
      <c r="K42" s="122"/>
      <c r="L42" s="124" t="s">
        <v>497</v>
      </c>
      <c r="M42" s="131" t="s">
        <v>498</v>
      </c>
      <c r="N42" s="124" t="s">
        <v>499</v>
      </c>
      <c r="O42" s="124" t="s">
        <v>500</v>
      </c>
      <c r="P42" s="124"/>
      <c r="Q42" s="124" t="s">
        <v>501</v>
      </c>
      <c r="R42" s="124" t="s">
        <v>502</v>
      </c>
      <c r="S42" s="124" t="s">
        <v>503</v>
      </c>
      <c r="T42" s="124" t="s">
        <v>504</v>
      </c>
      <c r="U42" s="131" t="s">
        <v>505</v>
      </c>
      <c r="V42" s="131" t="s">
        <v>506</v>
      </c>
      <c r="W42" s="131" t="s">
        <v>507</v>
      </c>
      <c r="X42" s="136" t="s">
        <v>299</v>
      </c>
      <c r="Y42" s="149"/>
      <c r="Z42" s="131" t="s">
        <v>359</v>
      </c>
      <c r="AA42" s="131"/>
      <c r="AB42" s="138" t="s">
        <v>361</v>
      </c>
      <c r="AC42" s="138" t="s">
        <v>362</v>
      </c>
      <c r="AD42" s="150">
        <f t="shared" si="0"/>
        <v>17</v>
      </c>
    </row>
    <row r="43" spans="1:43" ht="15.75" customHeight="1" x14ac:dyDescent="0.2">
      <c r="A43" s="212"/>
      <c r="B43" s="48" t="s">
        <v>150</v>
      </c>
      <c r="C43" s="63">
        <v>17</v>
      </c>
      <c r="D43" s="74" t="s">
        <v>36</v>
      </c>
      <c r="E43" s="68" t="s">
        <v>493</v>
      </c>
      <c r="F43" s="68" t="s">
        <v>370</v>
      </c>
      <c r="G43" s="68"/>
      <c r="H43" s="68"/>
      <c r="I43" s="68" t="s">
        <v>496</v>
      </c>
      <c r="J43" s="124"/>
      <c r="K43" s="124"/>
      <c r="L43" s="124" t="s">
        <v>497</v>
      </c>
      <c r="M43" s="131" t="s">
        <v>498</v>
      </c>
      <c r="N43" s="124" t="s">
        <v>499</v>
      </c>
      <c r="O43" s="124" t="s">
        <v>500</v>
      </c>
      <c r="P43" s="124" t="s">
        <v>380</v>
      </c>
      <c r="Q43" s="124"/>
      <c r="R43" s="124" t="s">
        <v>502</v>
      </c>
      <c r="S43" s="124" t="s">
        <v>503</v>
      </c>
      <c r="T43" s="124" t="s">
        <v>504</v>
      </c>
      <c r="U43" s="131" t="s">
        <v>505</v>
      </c>
      <c r="V43" s="131" t="s">
        <v>506</v>
      </c>
      <c r="W43" s="131" t="s">
        <v>507</v>
      </c>
      <c r="X43" s="136"/>
      <c r="Y43" s="149" t="s">
        <v>508</v>
      </c>
      <c r="Z43" s="131"/>
      <c r="AA43" s="131"/>
      <c r="AB43" s="138" t="s">
        <v>361</v>
      </c>
      <c r="AC43" s="138"/>
      <c r="AD43" s="150">
        <f t="shared" si="0"/>
        <v>15</v>
      </c>
      <c r="AM43" s="31"/>
      <c r="AN43" s="31"/>
      <c r="AO43" s="31"/>
      <c r="AP43" s="31"/>
    </row>
    <row r="44" spans="1:43" ht="15.75" customHeight="1" x14ac:dyDescent="0.2">
      <c r="A44" s="47">
        <v>37</v>
      </c>
      <c r="B44" s="48" t="s">
        <v>90</v>
      </c>
      <c r="C44" s="63">
        <v>17</v>
      </c>
      <c r="D44" s="137" t="s">
        <v>19</v>
      </c>
      <c r="E44" s="68"/>
      <c r="F44" s="68" t="s">
        <v>370</v>
      </c>
      <c r="G44" s="68" t="s">
        <v>494</v>
      </c>
      <c r="H44" s="68"/>
      <c r="I44" s="68" t="s">
        <v>496</v>
      </c>
      <c r="J44" s="124" t="s">
        <v>320</v>
      </c>
      <c r="K44" s="122" t="s">
        <v>25</v>
      </c>
      <c r="L44" s="124" t="s">
        <v>497</v>
      </c>
      <c r="M44" s="131"/>
      <c r="N44" s="124" t="s">
        <v>499</v>
      </c>
      <c r="O44" s="124"/>
      <c r="P44" s="124" t="s">
        <v>380</v>
      </c>
      <c r="Q44" s="124" t="s">
        <v>501</v>
      </c>
      <c r="R44" s="124" t="s">
        <v>502</v>
      </c>
      <c r="S44" s="124" t="s">
        <v>503</v>
      </c>
      <c r="T44" s="124"/>
      <c r="U44" s="131"/>
      <c r="V44" s="131" t="s">
        <v>506</v>
      </c>
      <c r="W44" s="131" t="s">
        <v>507</v>
      </c>
      <c r="X44" s="136" t="s">
        <v>299</v>
      </c>
      <c r="Y44" s="149"/>
      <c r="Z44" s="131"/>
      <c r="AA44" s="131" t="s">
        <v>360</v>
      </c>
      <c r="AB44" s="138" t="s">
        <v>361</v>
      </c>
      <c r="AC44" s="138" t="s">
        <v>362</v>
      </c>
      <c r="AD44" s="150">
        <f t="shared" si="0"/>
        <v>16</v>
      </c>
      <c r="AM44" s="31"/>
      <c r="AN44" s="31"/>
      <c r="AO44" s="31"/>
      <c r="AP44" s="31"/>
    </row>
    <row r="45" spans="1:43" ht="15.75" customHeight="1" x14ac:dyDescent="0.2">
      <c r="A45" s="47"/>
      <c r="B45" s="48" t="s">
        <v>56</v>
      </c>
      <c r="C45" s="63">
        <v>17</v>
      </c>
      <c r="D45" s="74" t="s">
        <v>19</v>
      </c>
      <c r="E45" s="68" t="s">
        <v>493</v>
      </c>
      <c r="F45" s="68"/>
      <c r="G45" s="68"/>
      <c r="H45" s="68" t="s">
        <v>495</v>
      </c>
      <c r="I45" s="68" t="s">
        <v>496</v>
      </c>
      <c r="J45" s="124" t="s">
        <v>320</v>
      </c>
      <c r="K45" s="122" t="s">
        <v>25</v>
      </c>
      <c r="L45" s="124"/>
      <c r="M45" s="131" t="s">
        <v>498</v>
      </c>
      <c r="N45" s="124" t="s">
        <v>499</v>
      </c>
      <c r="O45" s="124" t="s">
        <v>500</v>
      </c>
      <c r="P45" s="124"/>
      <c r="Q45" s="124" t="s">
        <v>501</v>
      </c>
      <c r="R45" s="124" t="s">
        <v>502</v>
      </c>
      <c r="S45" s="124" t="s">
        <v>503</v>
      </c>
      <c r="T45" s="124" t="s">
        <v>504</v>
      </c>
      <c r="U45" s="131"/>
      <c r="V45" s="131"/>
      <c r="W45" s="131" t="s">
        <v>507</v>
      </c>
      <c r="X45" s="136" t="s">
        <v>299</v>
      </c>
      <c r="Y45" s="149"/>
      <c r="Z45" s="131" t="s">
        <v>359</v>
      </c>
      <c r="AA45" s="131" t="s">
        <v>360</v>
      </c>
      <c r="AB45" s="138" t="s">
        <v>361</v>
      </c>
      <c r="AC45" s="138"/>
      <c r="AD45" s="150">
        <f t="shared" si="0"/>
        <v>17</v>
      </c>
      <c r="AI45" s="31"/>
    </row>
    <row r="46" spans="1:43" ht="15.75" customHeight="1" x14ac:dyDescent="0.2">
      <c r="A46" s="47"/>
      <c r="B46" s="48" t="s">
        <v>488</v>
      </c>
      <c r="C46" s="63">
        <v>17</v>
      </c>
      <c r="D46" s="74" t="s">
        <v>19</v>
      </c>
      <c r="E46" s="68"/>
      <c r="F46" s="68" t="s">
        <v>370</v>
      </c>
      <c r="G46" s="68" t="s">
        <v>494</v>
      </c>
      <c r="H46" s="68" t="s">
        <v>495</v>
      </c>
      <c r="I46" s="68" t="s">
        <v>496</v>
      </c>
      <c r="J46" s="124" t="s">
        <v>320</v>
      </c>
      <c r="K46" s="124" t="s">
        <v>25</v>
      </c>
      <c r="L46" s="124" t="s">
        <v>497</v>
      </c>
      <c r="M46" s="131" t="s">
        <v>498</v>
      </c>
      <c r="N46" s="124" t="s">
        <v>499</v>
      </c>
      <c r="O46" s="124" t="s">
        <v>500</v>
      </c>
      <c r="P46" s="124" t="s">
        <v>380</v>
      </c>
      <c r="Q46" s="124" t="s">
        <v>501</v>
      </c>
      <c r="R46" s="124" t="s">
        <v>502</v>
      </c>
      <c r="S46" s="124" t="s">
        <v>503</v>
      </c>
      <c r="T46" s="124" t="s">
        <v>504</v>
      </c>
      <c r="U46" s="131" t="s">
        <v>505</v>
      </c>
      <c r="V46" s="131"/>
      <c r="W46" s="131"/>
      <c r="X46" s="136"/>
      <c r="Y46" s="149"/>
      <c r="Z46" s="116"/>
      <c r="AA46" s="131"/>
      <c r="AB46" s="138" t="s">
        <v>361</v>
      </c>
      <c r="AC46" s="138"/>
      <c r="AD46" s="150">
        <f t="shared" si="0"/>
        <v>16</v>
      </c>
      <c r="AI46" s="31"/>
    </row>
    <row r="47" spans="1:43" ht="15.75" customHeight="1" x14ac:dyDescent="0.2">
      <c r="A47" s="47">
        <v>40</v>
      </c>
      <c r="B47" s="48" t="s">
        <v>367</v>
      </c>
      <c r="C47" s="63">
        <v>17</v>
      </c>
      <c r="D47" s="74"/>
      <c r="E47" s="68" t="s">
        <v>493</v>
      </c>
      <c r="F47" s="68" t="s">
        <v>370</v>
      </c>
      <c r="G47" s="68" t="s">
        <v>494</v>
      </c>
      <c r="H47" s="68" t="s">
        <v>495</v>
      </c>
      <c r="I47" s="68" t="s">
        <v>496</v>
      </c>
      <c r="J47" s="124"/>
      <c r="K47" s="122" t="s">
        <v>25</v>
      </c>
      <c r="L47" s="124" t="s">
        <v>497</v>
      </c>
      <c r="M47" s="131" t="s">
        <v>498</v>
      </c>
      <c r="N47" s="124" t="s">
        <v>499</v>
      </c>
      <c r="O47" s="124" t="s">
        <v>500</v>
      </c>
      <c r="P47" s="124" t="s">
        <v>380</v>
      </c>
      <c r="Q47" s="124" t="s">
        <v>501</v>
      </c>
      <c r="R47" s="124"/>
      <c r="S47" s="124"/>
      <c r="T47" s="124" t="s">
        <v>504</v>
      </c>
      <c r="U47" s="131"/>
      <c r="V47" s="131" t="s">
        <v>506</v>
      </c>
      <c r="W47" s="131" t="s">
        <v>507</v>
      </c>
      <c r="X47" s="136" t="s">
        <v>299</v>
      </c>
      <c r="Y47" s="149" t="s">
        <v>508</v>
      </c>
      <c r="Z47" s="131"/>
      <c r="AA47" s="131"/>
      <c r="AB47" s="116"/>
      <c r="AC47" s="138"/>
      <c r="AD47" s="150">
        <f t="shared" si="0"/>
        <v>16</v>
      </c>
    </row>
    <row r="48" spans="1:43" ht="15.75" customHeight="1" x14ac:dyDescent="0.2">
      <c r="A48" s="212">
        <v>41</v>
      </c>
      <c r="B48" s="48" t="s">
        <v>31</v>
      </c>
      <c r="C48" s="63">
        <v>16</v>
      </c>
      <c r="D48" s="74" t="s">
        <v>32</v>
      </c>
      <c r="E48" s="68" t="s">
        <v>493</v>
      </c>
      <c r="F48" s="68" t="s">
        <v>370</v>
      </c>
      <c r="G48" s="68" t="s">
        <v>494</v>
      </c>
      <c r="H48" s="68" t="s">
        <v>495</v>
      </c>
      <c r="I48" s="68"/>
      <c r="J48" s="124" t="s">
        <v>320</v>
      </c>
      <c r="K48" s="122"/>
      <c r="L48" s="124" t="s">
        <v>497</v>
      </c>
      <c r="M48" s="131" t="s">
        <v>498</v>
      </c>
      <c r="N48" s="124"/>
      <c r="O48" s="124" t="s">
        <v>500</v>
      </c>
      <c r="P48" s="124" t="s">
        <v>380</v>
      </c>
      <c r="Q48" s="124"/>
      <c r="R48" s="124"/>
      <c r="S48" s="124"/>
      <c r="T48" s="124"/>
      <c r="U48" s="131" t="s">
        <v>505</v>
      </c>
      <c r="V48" s="131" t="s">
        <v>506</v>
      </c>
      <c r="W48" s="131" t="s">
        <v>507</v>
      </c>
      <c r="X48" s="136"/>
      <c r="Y48" s="149" t="s">
        <v>508</v>
      </c>
      <c r="Z48" s="131"/>
      <c r="AA48" s="131" t="s">
        <v>360</v>
      </c>
      <c r="AB48" s="138" t="s">
        <v>361</v>
      </c>
      <c r="AC48" s="138"/>
      <c r="AD48" s="150">
        <f t="shared" si="0"/>
        <v>14</v>
      </c>
    </row>
    <row r="49" spans="1:34" ht="15.75" customHeight="1" x14ac:dyDescent="0.2">
      <c r="A49" s="47">
        <v>42</v>
      </c>
      <c r="B49" s="48" t="s">
        <v>275</v>
      </c>
      <c r="C49" s="63">
        <v>16</v>
      </c>
      <c r="D49" s="74" t="s">
        <v>19</v>
      </c>
      <c r="E49" s="68" t="s">
        <v>493</v>
      </c>
      <c r="F49" s="68"/>
      <c r="G49" s="68"/>
      <c r="H49" s="68" t="s">
        <v>495</v>
      </c>
      <c r="I49" s="68" t="s">
        <v>496</v>
      </c>
      <c r="J49" s="124"/>
      <c r="K49" s="122"/>
      <c r="L49" s="124" t="s">
        <v>497</v>
      </c>
      <c r="M49" s="131" t="s">
        <v>498</v>
      </c>
      <c r="N49" s="124" t="s">
        <v>499</v>
      </c>
      <c r="O49" s="124" t="s">
        <v>500</v>
      </c>
      <c r="P49" s="124" t="s">
        <v>380</v>
      </c>
      <c r="Q49" s="124" t="s">
        <v>501</v>
      </c>
      <c r="R49" s="124" t="s">
        <v>502</v>
      </c>
      <c r="S49" s="124"/>
      <c r="T49" s="124" t="s">
        <v>504</v>
      </c>
      <c r="U49" s="131" t="s">
        <v>505</v>
      </c>
      <c r="V49" s="131"/>
      <c r="W49" s="131" t="s">
        <v>507</v>
      </c>
      <c r="X49" s="136"/>
      <c r="Y49" s="149" t="s">
        <v>508</v>
      </c>
      <c r="Z49" s="131" t="s">
        <v>359</v>
      </c>
      <c r="AA49" s="131"/>
      <c r="AB49" s="138" t="s">
        <v>361</v>
      </c>
      <c r="AC49" s="138"/>
      <c r="AD49" s="150">
        <f t="shared" si="0"/>
        <v>15</v>
      </c>
    </row>
    <row r="50" spans="1:34" ht="15.75" customHeight="1" x14ac:dyDescent="0.2">
      <c r="A50" s="47"/>
      <c r="B50" s="48" t="s">
        <v>427</v>
      </c>
      <c r="C50" s="63">
        <v>16</v>
      </c>
      <c r="D50" s="74" t="s">
        <v>19</v>
      </c>
      <c r="E50" s="68"/>
      <c r="F50" s="68" t="s">
        <v>370</v>
      </c>
      <c r="G50" s="68" t="s">
        <v>494</v>
      </c>
      <c r="H50" s="68" t="s">
        <v>495</v>
      </c>
      <c r="I50" s="68" t="s">
        <v>496</v>
      </c>
      <c r="J50" s="124"/>
      <c r="K50" s="122" t="s">
        <v>25</v>
      </c>
      <c r="L50" s="124"/>
      <c r="M50" s="131" t="s">
        <v>498</v>
      </c>
      <c r="N50" s="124"/>
      <c r="O50" s="124" t="s">
        <v>500</v>
      </c>
      <c r="P50" s="124" t="s">
        <v>380</v>
      </c>
      <c r="Q50" s="124" t="s">
        <v>501</v>
      </c>
      <c r="R50" s="124" t="s">
        <v>502</v>
      </c>
      <c r="S50" s="124"/>
      <c r="T50" s="124" t="s">
        <v>504</v>
      </c>
      <c r="U50" s="131"/>
      <c r="V50" s="131"/>
      <c r="W50" s="131" t="s">
        <v>507</v>
      </c>
      <c r="X50" s="136" t="s">
        <v>299</v>
      </c>
      <c r="Y50" s="149"/>
      <c r="Z50" s="131"/>
      <c r="AA50" s="131" t="s">
        <v>360</v>
      </c>
      <c r="AB50" s="138" t="s">
        <v>361</v>
      </c>
      <c r="AC50" s="138" t="s">
        <v>362</v>
      </c>
      <c r="AD50" s="150">
        <f t="shared" si="0"/>
        <v>15</v>
      </c>
    </row>
    <row r="51" spans="1:34" ht="15.75" customHeight="1" x14ac:dyDescent="0.2">
      <c r="A51" s="212">
        <v>44</v>
      </c>
      <c r="B51" s="48" t="s">
        <v>343</v>
      </c>
      <c r="C51" s="63">
        <v>16</v>
      </c>
      <c r="D51" s="74"/>
      <c r="E51" s="68" t="s">
        <v>493</v>
      </c>
      <c r="F51" s="68" t="s">
        <v>370</v>
      </c>
      <c r="G51" s="68"/>
      <c r="H51" s="68"/>
      <c r="I51" s="68" t="s">
        <v>496</v>
      </c>
      <c r="J51" s="124"/>
      <c r="K51" s="122"/>
      <c r="L51" s="124" t="s">
        <v>497</v>
      </c>
      <c r="M51" s="131" t="s">
        <v>498</v>
      </c>
      <c r="N51" s="124"/>
      <c r="O51" s="124" t="s">
        <v>500</v>
      </c>
      <c r="P51" s="124"/>
      <c r="Q51" s="124" t="s">
        <v>501</v>
      </c>
      <c r="R51" s="124" t="s">
        <v>502</v>
      </c>
      <c r="S51" s="124" t="s">
        <v>503</v>
      </c>
      <c r="T51" s="124"/>
      <c r="U51" s="131"/>
      <c r="V51" s="116"/>
      <c r="W51" s="131" t="s">
        <v>507</v>
      </c>
      <c r="X51" s="136"/>
      <c r="Y51" s="149" t="s">
        <v>508</v>
      </c>
      <c r="Z51" s="131"/>
      <c r="AA51" s="131" t="s">
        <v>360</v>
      </c>
      <c r="AB51" s="138" t="s">
        <v>361</v>
      </c>
      <c r="AC51" s="138" t="s">
        <v>362</v>
      </c>
      <c r="AD51" s="150">
        <f t="shared" si="0"/>
        <v>14</v>
      </c>
    </row>
    <row r="52" spans="1:34" ht="15.75" customHeight="1" x14ac:dyDescent="0.2">
      <c r="A52" s="47">
        <v>45</v>
      </c>
      <c r="B52" s="48" t="s">
        <v>66</v>
      </c>
      <c r="C52" s="63">
        <v>15</v>
      </c>
      <c r="D52" s="74" t="s">
        <v>32</v>
      </c>
      <c r="E52" s="68" t="s">
        <v>493</v>
      </c>
      <c r="F52" s="68" t="s">
        <v>370</v>
      </c>
      <c r="G52" s="68"/>
      <c r="H52" s="68"/>
      <c r="I52" s="68"/>
      <c r="J52" s="124"/>
      <c r="K52" s="122"/>
      <c r="L52" s="116"/>
      <c r="M52" s="131"/>
      <c r="N52" s="124"/>
      <c r="O52" s="124"/>
      <c r="P52" s="116"/>
      <c r="Q52" s="124" t="s">
        <v>501</v>
      </c>
      <c r="R52" s="124" t="s">
        <v>502</v>
      </c>
      <c r="S52" s="122" t="s">
        <v>503</v>
      </c>
      <c r="T52" s="124" t="s">
        <v>504</v>
      </c>
      <c r="U52" s="131" t="s">
        <v>505</v>
      </c>
      <c r="V52" s="131" t="s">
        <v>506</v>
      </c>
      <c r="W52" s="131" t="s">
        <v>507</v>
      </c>
      <c r="X52" s="136" t="s">
        <v>299</v>
      </c>
      <c r="Y52" s="149" t="s">
        <v>508</v>
      </c>
      <c r="Z52" s="131" t="s">
        <v>359</v>
      </c>
      <c r="AA52" s="131" t="s">
        <v>360</v>
      </c>
      <c r="AB52" s="138" t="s">
        <v>361</v>
      </c>
      <c r="AC52" s="138" t="s">
        <v>362</v>
      </c>
      <c r="AD52" s="150">
        <f t="shared" si="0"/>
        <v>15</v>
      </c>
      <c r="AE52" s="44"/>
      <c r="AF52" s="6"/>
      <c r="AG52" s="6"/>
      <c r="AH52" s="6"/>
    </row>
    <row r="53" spans="1:34" ht="15.75" customHeight="1" x14ac:dyDescent="0.2">
      <c r="A53" s="47">
        <v>46</v>
      </c>
      <c r="B53" s="48" t="s">
        <v>254</v>
      </c>
      <c r="C53" s="63">
        <v>15</v>
      </c>
      <c r="D53" s="74" t="s">
        <v>36</v>
      </c>
      <c r="E53" s="68"/>
      <c r="F53" s="68" t="s">
        <v>370</v>
      </c>
      <c r="G53" s="68" t="s">
        <v>494</v>
      </c>
      <c r="H53" s="68" t="s">
        <v>495</v>
      </c>
      <c r="I53" s="68" t="s">
        <v>496</v>
      </c>
      <c r="J53" s="124" t="s">
        <v>320</v>
      </c>
      <c r="K53" s="122"/>
      <c r="L53" s="124"/>
      <c r="M53" s="131" t="s">
        <v>498</v>
      </c>
      <c r="N53" s="124" t="s">
        <v>499</v>
      </c>
      <c r="O53" s="124"/>
      <c r="P53" s="124"/>
      <c r="Q53" s="124"/>
      <c r="R53" s="124" t="s">
        <v>502</v>
      </c>
      <c r="S53" s="124" t="s">
        <v>503</v>
      </c>
      <c r="T53" s="124" t="s">
        <v>504</v>
      </c>
      <c r="U53" s="131" t="s">
        <v>505</v>
      </c>
      <c r="V53" s="131" t="s">
        <v>506</v>
      </c>
      <c r="W53" s="131" t="s">
        <v>507</v>
      </c>
      <c r="X53" s="52"/>
      <c r="Y53" s="149"/>
      <c r="Z53" s="131" t="s">
        <v>359</v>
      </c>
      <c r="AA53" s="131" t="s">
        <v>360</v>
      </c>
      <c r="AB53" s="138"/>
      <c r="AC53" s="138"/>
      <c r="AD53" s="150">
        <f t="shared" si="0"/>
        <v>15</v>
      </c>
      <c r="AE53" s="31"/>
      <c r="AF53" s="6"/>
      <c r="AG53" s="6"/>
      <c r="AH53" s="6"/>
    </row>
    <row r="54" spans="1:34" ht="15.75" customHeight="1" x14ac:dyDescent="0.2">
      <c r="A54" s="47"/>
      <c r="B54" s="48" t="s">
        <v>177</v>
      </c>
      <c r="C54" s="63">
        <v>15</v>
      </c>
      <c r="D54" s="74" t="s">
        <v>36</v>
      </c>
      <c r="E54" s="68" t="s">
        <v>493</v>
      </c>
      <c r="F54" s="68" t="s">
        <v>370</v>
      </c>
      <c r="G54" s="68" t="s">
        <v>494</v>
      </c>
      <c r="H54" s="68"/>
      <c r="I54" s="68"/>
      <c r="J54" s="124" t="s">
        <v>320</v>
      </c>
      <c r="K54" s="122"/>
      <c r="L54" s="124" t="s">
        <v>497</v>
      </c>
      <c r="M54" s="131" t="s">
        <v>498</v>
      </c>
      <c r="N54" s="124"/>
      <c r="O54" s="124"/>
      <c r="P54" s="124" t="s">
        <v>380</v>
      </c>
      <c r="Q54" s="124"/>
      <c r="R54" s="124" t="s">
        <v>502</v>
      </c>
      <c r="S54" s="124" t="s">
        <v>503</v>
      </c>
      <c r="T54" s="124"/>
      <c r="U54" s="131" t="s">
        <v>505</v>
      </c>
      <c r="V54" s="131" t="s">
        <v>506</v>
      </c>
      <c r="W54" s="131" t="s">
        <v>507</v>
      </c>
      <c r="X54" s="136" t="s">
        <v>299</v>
      </c>
      <c r="Y54" s="149"/>
      <c r="Z54" s="131" t="s">
        <v>359</v>
      </c>
      <c r="AA54" s="131"/>
      <c r="AB54" s="138"/>
      <c r="AC54" s="138" t="s">
        <v>362</v>
      </c>
      <c r="AD54" s="150">
        <f t="shared" si="0"/>
        <v>14</v>
      </c>
      <c r="AE54" s="31"/>
      <c r="AF54" s="6"/>
      <c r="AG54" s="6"/>
      <c r="AH54" s="6"/>
    </row>
    <row r="55" spans="1:34" ht="15.75" customHeight="1" x14ac:dyDescent="0.2">
      <c r="A55" s="128">
        <v>48</v>
      </c>
      <c r="B55" s="48" t="s">
        <v>54</v>
      </c>
      <c r="C55" s="63">
        <v>14</v>
      </c>
      <c r="D55" s="74" t="s">
        <v>19</v>
      </c>
      <c r="E55" s="68" t="s">
        <v>493</v>
      </c>
      <c r="F55" s="68" t="s">
        <v>370</v>
      </c>
      <c r="G55" s="68"/>
      <c r="H55" s="68" t="s">
        <v>495</v>
      </c>
      <c r="I55" s="68" t="s">
        <v>496</v>
      </c>
      <c r="J55" s="124" t="s">
        <v>320</v>
      </c>
      <c r="K55" s="122"/>
      <c r="L55" s="124"/>
      <c r="M55" s="131" t="s">
        <v>498</v>
      </c>
      <c r="N55" s="124"/>
      <c r="O55" s="124" t="s">
        <v>500</v>
      </c>
      <c r="P55" s="124" t="s">
        <v>380</v>
      </c>
      <c r="Q55" s="124"/>
      <c r="R55" s="124"/>
      <c r="S55" s="124"/>
      <c r="T55" s="122"/>
      <c r="U55" s="131" t="s">
        <v>505</v>
      </c>
      <c r="V55" s="131" t="s">
        <v>506</v>
      </c>
      <c r="W55" s="131"/>
      <c r="X55" s="136" t="s">
        <v>299</v>
      </c>
      <c r="Y55" s="149" t="s">
        <v>508</v>
      </c>
      <c r="Z55" s="127" t="s">
        <v>359</v>
      </c>
      <c r="AA55" s="149"/>
      <c r="AB55" s="138"/>
      <c r="AC55" s="138" t="s">
        <v>362</v>
      </c>
      <c r="AD55" s="150">
        <f t="shared" si="0"/>
        <v>13</v>
      </c>
      <c r="AE55" s="31"/>
      <c r="AF55" s="6"/>
      <c r="AG55" s="6"/>
      <c r="AH55" s="6"/>
    </row>
    <row r="56" spans="1:34" ht="15.75" customHeight="1" x14ac:dyDescent="0.2">
      <c r="A56" s="212"/>
      <c r="B56" s="48" t="s">
        <v>223</v>
      </c>
      <c r="C56" s="63">
        <v>14</v>
      </c>
      <c r="D56" s="137" t="s">
        <v>19</v>
      </c>
      <c r="E56" s="68" t="s">
        <v>493</v>
      </c>
      <c r="F56" s="68"/>
      <c r="G56" s="68"/>
      <c r="H56" s="68" t="s">
        <v>495</v>
      </c>
      <c r="I56" s="68" t="s">
        <v>496</v>
      </c>
      <c r="J56" s="124"/>
      <c r="K56" s="122"/>
      <c r="L56" s="124" t="s">
        <v>497</v>
      </c>
      <c r="M56" s="131" t="s">
        <v>498</v>
      </c>
      <c r="N56" s="124" t="s">
        <v>499</v>
      </c>
      <c r="O56" s="124" t="s">
        <v>500</v>
      </c>
      <c r="P56" s="124"/>
      <c r="Q56" s="124" t="s">
        <v>501</v>
      </c>
      <c r="R56" s="124" t="s">
        <v>502</v>
      </c>
      <c r="S56" s="124"/>
      <c r="T56" s="124" t="s">
        <v>504</v>
      </c>
      <c r="U56" s="131" t="s">
        <v>505</v>
      </c>
      <c r="V56" s="131" t="s">
        <v>506</v>
      </c>
      <c r="W56" s="131" t="s">
        <v>507</v>
      </c>
      <c r="X56" s="136" t="s">
        <v>299</v>
      </c>
      <c r="Y56" s="149"/>
      <c r="Z56" s="131"/>
      <c r="AA56" s="131"/>
      <c r="AB56" s="136"/>
      <c r="AC56" s="52"/>
      <c r="AD56" s="150">
        <f t="shared" si="0"/>
        <v>14</v>
      </c>
      <c r="AE56" s="31"/>
      <c r="AF56" s="6"/>
      <c r="AG56" s="6"/>
      <c r="AH56" s="6"/>
    </row>
    <row r="57" spans="1:34" ht="15.75" customHeight="1" x14ac:dyDescent="0.2">
      <c r="A57" s="47">
        <v>50</v>
      </c>
      <c r="B57" s="48" t="s">
        <v>446</v>
      </c>
      <c r="C57" s="63">
        <v>13</v>
      </c>
      <c r="D57" s="74" t="s">
        <v>19</v>
      </c>
      <c r="E57" s="68"/>
      <c r="F57" s="68" t="s">
        <v>370</v>
      </c>
      <c r="G57" s="68" t="s">
        <v>494</v>
      </c>
      <c r="H57" s="68" t="s">
        <v>495</v>
      </c>
      <c r="I57" s="68"/>
      <c r="J57" s="124"/>
      <c r="K57" s="122" t="s">
        <v>25</v>
      </c>
      <c r="L57" s="124"/>
      <c r="M57" s="131" t="s">
        <v>498</v>
      </c>
      <c r="N57" s="124" t="s">
        <v>499</v>
      </c>
      <c r="O57" s="124" t="s">
        <v>500</v>
      </c>
      <c r="P57" s="124" t="s">
        <v>380</v>
      </c>
      <c r="Q57" s="124" t="s">
        <v>501</v>
      </c>
      <c r="R57" s="122"/>
      <c r="S57" s="124"/>
      <c r="T57" s="124"/>
      <c r="U57" s="116"/>
      <c r="V57" s="127" t="s">
        <v>506</v>
      </c>
      <c r="W57" s="131"/>
      <c r="X57" s="136" t="s">
        <v>299</v>
      </c>
      <c r="Y57" s="149"/>
      <c r="Z57" s="131" t="s">
        <v>359</v>
      </c>
      <c r="AA57" s="131" t="s">
        <v>360</v>
      </c>
      <c r="AB57" s="138"/>
      <c r="AC57" s="138"/>
      <c r="AD57" s="150">
        <f t="shared" si="0"/>
        <v>12</v>
      </c>
      <c r="AE57" s="31"/>
    </row>
    <row r="58" spans="1:34" ht="15.75" customHeight="1" x14ac:dyDescent="0.2">
      <c r="A58" s="129"/>
      <c r="B58" s="48" t="s">
        <v>60</v>
      </c>
      <c r="C58" s="63">
        <v>13</v>
      </c>
      <c r="D58" s="74" t="s">
        <v>19</v>
      </c>
      <c r="E58" s="115"/>
      <c r="F58" s="68" t="s">
        <v>370</v>
      </c>
      <c r="G58" s="68" t="s">
        <v>494</v>
      </c>
      <c r="H58" s="68"/>
      <c r="I58" s="68" t="s">
        <v>496</v>
      </c>
      <c r="J58" s="124"/>
      <c r="K58" s="124"/>
      <c r="L58" s="124" t="s">
        <v>497</v>
      </c>
      <c r="M58" s="131"/>
      <c r="N58" s="124"/>
      <c r="O58" s="124" t="s">
        <v>500</v>
      </c>
      <c r="P58" s="124" t="s">
        <v>380</v>
      </c>
      <c r="Q58" s="124" t="s">
        <v>501</v>
      </c>
      <c r="R58" s="124"/>
      <c r="S58" s="124" t="s">
        <v>503</v>
      </c>
      <c r="T58" s="124"/>
      <c r="U58" s="131" t="s">
        <v>505</v>
      </c>
      <c r="V58" s="131"/>
      <c r="W58" s="131"/>
      <c r="X58" s="136"/>
      <c r="Y58" s="149"/>
      <c r="Z58" s="131"/>
      <c r="AA58" s="131" t="s">
        <v>360</v>
      </c>
      <c r="AB58" s="136" t="s">
        <v>361</v>
      </c>
      <c r="AC58" s="138"/>
      <c r="AD58" s="150">
        <f t="shared" si="0"/>
        <v>10</v>
      </c>
      <c r="AE58" s="31"/>
      <c r="AF58" s="6"/>
      <c r="AG58" s="6"/>
      <c r="AH58" s="6"/>
    </row>
    <row r="59" spans="1:34" ht="15.75" customHeight="1" x14ac:dyDescent="0.2">
      <c r="A59" s="47"/>
      <c r="B59" s="48" t="s">
        <v>199</v>
      </c>
      <c r="C59" s="63">
        <v>13</v>
      </c>
      <c r="D59" s="74" t="s">
        <v>19</v>
      </c>
      <c r="E59" s="68" t="s">
        <v>493</v>
      </c>
      <c r="F59" s="68" t="s">
        <v>370</v>
      </c>
      <c r="G59" s="68"/>
      <c r="H59" s="68" t="s">
        <v>495</v>
      </c>
      <c r="I59" s="68" t="s">
        <v>496</v>
      </c>
      <c r="J59" s="124" t="s">
        <v>320</v>
      </c>
      <c r="K59" s="122"/>
      <c r="L59" s="124" t="s">
        <v>497</v>
      </c>
      <c r="M59" s="131" t="s">
        <v>498</v>
      </c>
      <c r="N59" s="124" t="s">
        <v>499</v>
      </c>
      <c r="O59" s="124" t="s">
        <v>500</v>
      </c>
      <c r="P59" s="147" t="s">
        <v>19</v>
      </c>
      <c r="Q59" s="124" t="s">
        <v>501</v>
      </c>
      <c r="R59" s="124"/>
      <c r="S59" s="124"/>
      <c r="T59" s="124"/>
      <c r="U59" s="131"/>
      <c r="V59" s="131"/>
      <c r="W59" s="131"/>
      <c r="X59" s="136"/>
      <c r="Y59" s="149"/>
      <c r="Z59" s="131"/>
      <c r="AA59" s="131"/>
      <c r="AB59" s="138" t="s">
        <v>361</v>
      </c>
      <c r="AC59" s="138"/>
      <c r="AD59" s="150">
        <f t="shared" si="0"/>
        <v>11</v>
      </c>
      <c r="AE59" s="31"/>
      <c r="AF59" s="6"/>
      <c r="AG59" s="6"/>
      <c r="AH59" s="6"/>
    </row>
    <row r="60" spans="1:34" ht="15.75" customHeight="1" x14ac:dyDescent="0.2">
      <c r="A60" s="47"/>
      <c r="B60" s="48" t="s">
        <v>392</v>
      </c>
      <c r="C60" s="63">
        <v>13</v>
      </c>
      <c r="D60" s="74" t="s">
        <v>19</v>
      </c>
      <c r="E60" s="68"/>
      <c r="F60" s="68" t="s">
        <v>370</v>
      </c>
      <c r="G60" s="68"/>
      <c r="H60" s="68"/>
      <c r="I60" s="68" t="s">
        <v>496</v>
      </c>
      <c r="J60" s="124"/>
      <c r="K60" s="122"/>
      <c r="L60" s="124"/>
      <c r="M60" s="131" t="s">
        <v>498</v>
      </c>
      <c r="N60" s="124" t="s">
        <v>499</v>
      </c>
      <c r="O60" s="124"/>
      <c r="P60" s="124" t="s">
        <v>380</v>
      </c>
      <c r="Q60" s="124" t="s">
        <v>501</v>
      </c>
      <c r="R60" s="124" t="s">
        <v>502</v>
      </c>
      <c r="S60" s="124" t="s">
        <v>503</v>
      </c>
      <c r="T60" s="116"/>
      <c r="U60" s="131"/>
      <c r="V60" s="131"/>
      <c r="W60" s="131"/>
      <c r="X60" s="136"/>
      <c r="Y60" s="149" t="s">
        <v>508</v>
      </c>
      <c r="Z60" s="131"/>
      <c r="AA60" s="131"/>
      <c r="AB60" s="138"/>
      <c r="AC60" s="138"/>
      <c r="AD60" s="150">
        <f t="shared" si="0"/>
        <v>8</v>
      </c>
      <c r="AE60" s="31"/>
      <c r="AF60" s="6"/>
      <c r="AG60" s="6"/>
      <c r="AH60" s="6"/>
    </row>
    <row r="61" spans="1:34" ht="15.75" customHeight="1" x14ac:dyDescent="0.2">
      <c r="A61" s="47">
        <v>54</v>
      </c>
      <c r="B61" s="48" t="s">
        <v>161</v>
      </c>
      <c r="C61" s="63">
        <v>13</v>
      </c>
      <c r="D61" s="74"/>
      <c r="E61" s="68"/>
      <c r="F61" s="68" t="s">
        <v>370</v>
      </c>
      <c r="G61" s="69"/>
      <c r="H61" s="68" t="s">
        <v>495</v>
      </c>
      <c r="I61" s="68" t="s">
        <v>496</v>
      </c>
      <c r="J61" s="124"/>
      <c r="K61" s="122" t="s">
        <v>25</v>
      </c>
      <c r="L61" s="124"/>
      <c r="M61" s="131" t="s">
        <v>498</v>
      </c>
      <c r="N61" s="124"/>
      <c r="O61" s="124" t="s">
        <v>500</v>
      </c>
      <c r="P61" s="124" t="s">
        <v>380</v>
      </c>
      <c r="Q61" s="124" t="s">
        <v>501</v>
      </c>
      <c r="R61" s="124" t="s">
        <v>502</v>
      </c>
      <c r="S61" s="124"/>
      <c r="T61" s="124" t="s">
        <v>504</v>
      </c>
      <c r="U61" s="127"/>
      <c r="V61" s="131" t="s">
        <v>506</v>
      </c>
      <c r="W61" s="131"/>
      <c r="X61" s="136"/>
      <c r="Y61" s="149"/>
      <c r="Z61" s="131" t="s">
        <v>359</v>
      </c>
      <c r="AA61" s="149"/>
      <c r="AB61" s="138"/>
      <c r="AC61" s="138" t="s">
        <v>362</v>
      </c>
      <c r="AD61" s="150">
        <f t="shared" si="0"/>
        <v>12</v>
      </c>
      <c r="AE61" s="31"/>
    </row>
    <row r="62" spans="1:34" ht="15.75" customHeight="1" x14ac:dyDescent="0.2">
      <c r="A62" s="212"/>
      <c r="B62" s="48" t="s">
        <v>263</v>
      </c>
      <c r="C62" s="63">
        <v>13</v>
      </c>
      <c r="D62" s="74"/>
      <c r="E62" s="68" t="s">
        <v>493</v>
      </c>
      <c r="F62" s="68" t="s">
        <v>370</v>
      </c>
      <c r="G62" s="68" t="s">
        <v>494</v>
      </c>
      <c r="H62" s="68" t="s">
        <v>495</v>
      </c>
      <c r="I62" s="68"/>
      <c r="J62" s="124"/>
      <c r="K62" s="122" t="s">
        <v>25</v>
      </c>
      <c r="L62" s="124" t="s">
        <v>497</v>
      </c>
      <c r="M62" s="131" t="s">
        <v>498</v>
      </c>
      <c r="N62" s="124" t="s">
        <v>499</v>
      </c>
      <c r="O62" s="124"/>
      <c r="P62" s="124" t="s">
        <v>380</v>
      </c>
      <c r="Q62" s="124" t="s">
        <v>501</v>
      </c>
      <c r="R62" s="124" t="s">
        <v>502</v>
      </c>
      <c r="S62" s="116"/>
      <c r="T62" s="124" t="s">
        <v>504</v>
      </c>
      <c r="U62" s="131"/>
      <c r="V62" s="131" t="s">
        <v>506</v>
      </c>
      <c r="W62" s="131"/>
      <c r="X62" s="136"/>
      <c r="Y62" s="149"/>
      <c r="Z62" s="131"/>
      <c r="AA62" s="131"/>
      <c r="AB62" s="138"/>
      <c r="AC62" s="136"/>
      <c r="AD62" s="150">
        <f t="shared" si="0"/>
        <v>12</v>
      </c>
      <c r="AE62" s="31"/>
    </row>
    <row r="63" spans="1:34" ht="15.75" customHeight="1" x14ac:dyDescent="0.2">
      <c r="A63" s="47">
        <v>56</v>
      </c>
      <c r="B63" s="48" t="s">
        <v>471</v>
      </c>
      <c r="C63" s="63">
        <v>12</v>
      </c>
      <c r="D63" s="74" t="s">
        <v>36</v>
      </c>
      <c r="E63" s="68" t="s">
        <v>493</v>
      </c>
      <c r="F63" s="68" t="s">
        <v>370</v>
      </c>
      <c r="G63" s="68"/>
      <c r="H63" s="68" t="s">
        <v>495</v>
      </c>
      <c r="I63" s="68"/>
      <c r="J63" s="124"/>
      <c r="K63" s="122" t="s">
        <v>25</v>
      </c>
      <c r="L63" s="116"/>
      <c r="M63" s="124"/>
      <c r="N63" s="124" t="s">
        <v>499</v>
      </c>
      <c r="O63" s="124" t="s">
        <v>500</v>
      </c>
      <c r="P63" s="124" t="s">
        <v>380</v>
      </c>
      <c r="Q63" s="124" t="s">
        <v>501</v>
      </c>
      <c r="R63" s="124" t="s">
        <v>502</v>
      </c>
      <c r="S63" s="124"/>
      <c r="T63" s="124"/>
      <c r="U63" s="131"/>
      <c r="V63" s="131"/>
      <c r="W63" s="127"/>
      <c r="X63" s="136" t="s">
        <v>299</v>
      </c>
      <c r="Y63" s="149"/>
      <c r="Z63" s="131" t="s">
        <v>359</v>
      </c>
      <c r="AA63" s="131"/>
      <c r="AB63" s="138" t="s">
        <v>361</v>
      </c>
      <c r="AC63" s="138"/>
      <c r="AD63" s="150">
        <f t="shared" si="0"/>
        <v>11</v>
      </c>
      <c r="AE63" s="31"/>
    </row>
    <row r="64" spans="1:34" ht="15.75" customHeight="1" x14ac:dyDescent="0.2">
      <c r="A64" s="212">
        <v>57</v>
      </c>
      <c r="B64" s="48" t="s">
        <v>447</v>
      </c>
      <c r="C64" s="63">
        <v>12</v>
      </c>
      <c r="D64" s="74" t="s">
        <v>19</v>
      </c>
      <c r="E64" s="68" t="s">
        <v>493</v>
      </c>
      <c r="F64" s="68" t="s">
        <v>370</v>
      </c>
      <c r="G64" s="68" t="s">
        <v>494</v>
      </c>
      <c r="H64" s="68"/>
      <c r="I64" s="68" t="s">
        <v>496</v>
      </c>
      <c r="J64" s="122"/>
      <c r="K64" s="122"/>
      <c r="L64" s="124"/>
      <c r="M64" s="131"/>
      <c r="N64" s="124" t="s">
        <v>499</v>
      </c>
      <c r="O64" s="124"/>
      <c r="P64" s="124"/>
      <c r="Q64" s="124"/>
      <c r="R64" s="124"/>
      <c r="S64" s="124"/>
      <c r="T64" s="124" t="s">
        <v>504</v>
      </c>
      <c r="U64" s="131" t="s">
        <v>505</v>
      </c>
      <c r="V64" s="127"/>
      <c r="W64" s="131" t="s">
        <v>507</v>
      </c>
      <c r="X64" s="136"/>
      <c r="Y64" s="149" t="s">
        <v>508</v>
      </c>
      <c r="Z64" s="116"/>
      <c r="AA64" s="131" t="s">
        <v>360</v>
      </c>
      <c r="AB64" s="138" t="s">
        <v>361</v>
      </c>
      <c r="AC64" s="138" t="s">
        <v>362</v>
      </c>
      <c r="AD64" s="150">
        <f t="shared" si="0"/>
        <v>12</v>
      </c>
      <c r="AE64" s="31"/>
    </row>
    <row r="65" spans="1:31" ht="15.75" customHeight="1" x14ac:dyDescent="0.2">
      <c r="A65" s="47"/>
      <c r="B65" s="48" t="s">
        <v>67</v>
      </c>
      <c r="C65" s="63">
        <v>12</v>
      </c>
      <c r="D65" s="137" t="s">
        <v>19</v>
      </c>
      <c r="E65" s="68" t="s">
        <v>493</v>
      </c>
      <c r="F65" s="68" t="s">
        <v>370</v>
      </c>
      <c r="G65" s="68" t="s">
        <v>494</v>
      </c>
      <c r="H65" s="68"/>
      <c r="I65" s="68" t="s">
        <v>496</v>
      </c>
      <c r="J65" s="124"/>
      <c r="K65" s="122"/>
      <c r="L65" s="124" t="s">
        <v>497</v>
      </c>
      <c r="M65" s="131" t="s">
        <v>498</v>
      </c>
      <c r="N65" s="124" t="s">
        <v>499</v>
      </c>
      <c r="O65" s="124"/>
      <c r="P65" s="124" t="s">
        <v>380</v>
      </c>
      <c r="Q65" s="124" t="s">
        <v>501</v>
      </c>
      <c r="R65" s="124" t="s">
        <v>502</v>
      </c>
      <c r="S65" s="124" t="s">
        <v>503</v>
      </c>
      <c r="T65" s="124"/>
      <c r="U65" s="131"/>
      <c r="V65" s="131"/>
      <c r="W65" s="131"/>
      <c r="X65" s="136"/>
      <c r="Y65" s="149"/>
      <c r="Z65" s="131"/>
      <c r="AA65" s="52"/>
      <c r="AB65" s="138"/>
      <c r="AC65" s="138"/>
      <c r="AD65" s="150">
        <f t="shared" si="0"/>
        <v>10</v>
      </c>
      <c r="AE65" s="31"/>
    </row>
    <row r="66" spans="1:31" ht="15.75" customHeight="1" x14ac:dyDescent="0.2">
      <c r="A66" s="212">
        <v>59</v>
      </c>
      <c r="B66" s="48" t="s">
        <v>65</v>
      </c>
      <c r="C66" s="63">
        <v>12</v>
      </c>
      <c r="D66" s="137"/>
      <c r="E66" s="68" t="s">
        <v>493</v>
      </c>
      <c r="F66" s="68" t="s">
        <v>370</v>
      </c>
      <c r="G66" s="68"/>
      <c r="H66" s="68"/>
      <c r="I66" s="68"/>
      <c r="J66" s="124" t="s">
        <v>320</v>
      </c>
      <c r="K66" s="122" t="s">
        <v>25</v>
      </c>
      <c r="L66" s="124"/>
      <c r="M66" s="131"/>
      <c r="N66" s="124"/>
      <c r="O66" s="124" t="s">
        <v>500</v>
      </c>
      <c r="P66" s="124"/>
      <c r="Q66" s="124"/>
      <c r="R66" s="124"/>
      <c r="S66" s="124" t="s">
        <v>503</v>
      </c>
      <c r="T66" s="124" t="s">
        <v>504</v>
      </c>
      <c r="U66" s="131"/>
      <c r="V66" s="131"/>
      <c r="W66" s="131"/>
      <c r="X66" s="136"/>
      <c r="Y66" s="131"/>
      <c r="Z66" s="131" t="s">
        <v>359</v>
      </c>
      <c r="AA66" s="131"/>
      <c r="AB66" s="138" t="s">
        <v>361</v>
      </c>
      <c r="AC66" s="138" t="s">
        <v>362</v>
      </c>
      <c r="AD66" s="150">
        <f t="shared" si="0"/>
        <v>10</v>
      </c>
      <c r="AE66" s="31"/>
    </row>
    <row r="67" spans="1:31" ht="15.75" customHeight="1" x14ac:dyDescent="0.2">
      <c r="A67" s="47">
        <v>60</v>
      </c>
      <c r="B67" s="48" t="s">
        <v>182</v>
      </c>
      <c r="C67" s="63">
        <v>10</v>
      </c>
      <c r="D67" s="74"/>
      <c r="E67" s="68" t="s">
        <v>493</v>
      </c>
      <c r="F67" s="68" t="s">
        <v>370</v>
      </c>
      <c r="G67" s="68"/>
      <c r="H67" s="68" t="s">
        <v>495</v>
      </c>
      <c r="I67" s="68"/>
      <c r="J67" s="122"/>
      <c r="K67" s="122" t="s">
        <v>25</v>
      </c>
      <c r="L67" s="124"/>
      <c r="M67" s="131"/>
      <c r="N67" s="124"/>
      <c r="O67" s="124"/>
      <c r="P67" s="124"/>
      <c r="Q67" s="124" t="s">
        <v>501</v>
      </c>
      <c r="R67" s="124" t="s">
        <v>502</v>
      </c>
      <c r="S67" s="124"/>
      <c r="T67" s="124"/>
      <c r="U67" s="131"/>
      <c r="V67" s="131"/>
      <c r="W67" s="131"/>
      <c r="X67" s="136"/>
      <c r="Y67" s="149"/>
      <c r="Z67" s="131" t="s">
        <v>359</v>
      </c>
      <c r="AA67" s="131" t="s">
        <v>360</v>
      </c>
      <c r="AB67" s="138" t="s">
        <v>361</v>
      </c>
      <c r="AC67" s="138"/>
      <c r="AD67" s="150">
        <f t="shared" si="0"/>
        <v>9</v>
      </c>
      <c r="AE67" s="31"/>
    </row>
    <row r="68" spans="1:31" ht="15.75" customHeight="1" x14ac:dyDescent="0.2">
      <c r="A68" s="47"/>
      <c r="B68" s="48" t="s">
        <v>197</v>
      </c>
      <c r="C68" s="63">
        <v>10</v>
      </c>
      <c r="D68" s="74"/>
      <c r="E68" s="68" t="s">
        <v>493</v>
      </c>
      <c r="F68" s="68" t="s">
        <v>370</v>
      </c>
      <c r="G68" s="68" t="s">
        <v>494</v>
      </c>
      <c r="H68" s="68" t="s">
        <v>495</v>
      </c>
      <c r="I68" s="68"/>
      <c r="J68" s="124"/>
      <c r="K68" s="124"/>
      <c r="L68" s="124"/>
      <c r="M68" s="131"/>
      <c r="N68" s="124" t="s">
        <v>499</v>
      </c>
      <c r="O68" s="124" t="s">
        <v>500</v>
      </c>
      <c r="P68" s="124"/>
      <c r="Q68" s="124"/>
      <c r="R68" s="124"/>
      <c r="S68" s="124"/>
      <c r="T68" s="124" t="s">
        <v>504</v>
      </c>
      <c r="U68" s="131"/>
      <c r="V68" s="131" t="s">
        <v>506</v>
      </c>
      <c r="W68" s="131" t="s">
        <v>507</v>
      </c>
      <c r="X68" s="136"/>
      <c r="Y68" s="149"/>
      <c r="Z68" s="127"/>
      <c r="AA68" s="149"/>
      <c r="AB68" s="138"/>
      <c r="AC68" s="138" t="s">
        <v>362</v>
      </c>
      <c r="AD68" s="150">
        <f t="shared" si="0"/>
        <v>10</v>
      </c>
      <c r="AE68" s="31"/>
    </row>
    <row r="69" spans="1:31" ht="15.75" customHeight="1" x14ac:dyDescent="0.2">
      <c r="A69" s="47"/>
      <c r="B69" s="48" t="s">
        <v>107</v>
      </c>
      <c r="C69" s="63">
        <v>10</v>
      </c>
      <c r="D69" s="74"/>
      <c r="E69" s="68"/>
      <c r="F69" s="68" t="s">
        <v>370</v>
      </c>
      <c r="G69" s="68" t="s">
        <v>494</v>
      </c>
      <c r="H69" s="68"/>
      <c r="I69" s="68" t="s">
        <v>496</v>
      </c>
      <c r="J69" s="124"/>
      <c r="K69" s="52"/>
      <c r="L69" s="124" t="s">
        <v>497</v>
      </c>
      <c r="M69" s="131" t="s">
        <v>498</v>
      </c>
      <c r="N69" s="124" t="s">
        <v>499</v>
      </c>
      <c r="O69" s="124"/>
      <c r="P69" s="124"/>
      <c r="Q69" s="124" t="s">
        <v>501</v>
      </c>
      <c r="R69" s="122"/>
      <c r="S69" s="124" t="s">
        <v>503</v>
      </c>
      <c r="T69" s="124"/>
      <c r="U69" s="131"/>
      <c r="V69" s="127" t="s">
        <v>506</v>
      </c>
      <c r="W69" s="131"/>
      <c r="X69" s="136"/>
      <c r="Y69" s="134"/>
      <c r="Z69" s="131" t="s">
        <v>359</v>
      </c>
      <c r="AA69" s="52"/>
      <c r="AB69" s="138"/>
      <c r="AC69" s="138"/>
      <c r="AD69" s="150">
        <f t="shared" si="0"/>
        <v>10</v>
      </c>
      <c r="AE69" s="31"/>
    </row>
    <row r="70" spans="1:31" ht="15.75" customHeight="1" x14ac:dyDescent="0.2">
      <c r="A70" s="129"/>
      <c r="B70" s="48" t="s">
        <v>121</v>
      </c>
      <c r="C70" s="63">
        <v>10</v>
      </c>
      <c r="D70" s="73"/>
      <c r="E70" s="68" t="s">
        <v>493</v>
      </c>
      <c r="F70" s="68" t="s">
        <v>370</v>
      </c>
      <c r="G70" s="68"/>
      <c r="H70" s="68" t="s">
        <v>495</v>
      </c>
      <c r="I70" s="68" t="s">
        <v>496</v>
      </c>
      <c r="J70" s="116"/>
      <c r="K70" s="124"/>
      <c r="L70" s="124"/>
      <c r="M70" s="124"/>
      <c r="N70" s="124"/>
      <c r="O70" s="124"/>
      <c r="P70" s="124" t="s">
        <v>380</v>
      </c>
      <c r="Q70" s="124"/>
      <c r="R70" s="122" t="s">
        <v>502</v>
      </c>
      <c r="S70" s="122"/>
      <c r="T70" s="124"/>
      <c r="U70" s="131" t="s">
        <v>505</v>
      </c>
      <c r="V70" s="131" t="s">
        <v>506</v>
      </c>
      <c r="W70" s="116"/>
      <c r="X70" s="136"/>
      <c r="Y70" s="149" t="s">
        <v>508</v>
      </c>
      <c r="Z70" s="131"/>
      <c r="AA70" s="116"/>
      <c r="AB70" s="138"/>
      <c r="AC70" s="136" t="s">
        <v>362</v>
      </c>
      <c r="AD70" s="150">
        <f t="shared" si="0"/>
        <v>9</v>
      </c>
      <c r="AE70" s="31"/>
    </row>
    <row r="71" spans="1:31" ht="15.75" customHeight="1" x14ac:dyDescent="0.2">
      <c r="A71" s="47">
        <v>64</v>
      </c>
      <c r="B71" s="48" t="s">
        <v>509</v>
      </c>
      <c r="C71" s="63">
        <v>9</v>
      </c>
      <c r="D71" s="74" t="s">
        <v>19</v>
      </c>
      <c r="E71" s="68"/>
      <c r="F71" s="68"/>
      <c r="G71" s="68"/>
      <c r="H71" s="70"/>
      <c r="I71" s="70"/>
      <c r="J71" s="117"/>
      <c r="K71" s="122"/>
      <c r="L71" s="116"/>
      <c r="M71" s="124"/>
      <c r="N71" s="124"/>
      <c r="O71" s="124"/>
      <c r="P71" s="122"/>
      <c r="Q71" s="124" t="s">
        <v>501</v>
      </c>
      <c r="R71" s="122" t="s">
        <v>502</v>
      </c>
      <c r="S71" s="124" t="s">
        <v>503</v>
      </c>
      <c r="T71" s="116"/>
      <c r="U71" s="131" t="s">
        <v>505</v>
      </c>
      <c r="V71" s="131" t="s">
        <v>506</v>
      </c>
      <c r="W71" s="131" t="s">
        <v>507</v>
      </c>
      <c r="X71" s="136" t="s">
        <v>299</v>
      </c>
      <c r="Y71" s="149"/>
      <c r="Z71" s="127" t="s">
        <v>359</v>
      </c>
      <c r="AA71" s="116"/>
      <c r="AB71" s="138"/>
      <c r="AC71" s="136" t="s">
        <v>362</v>
      </c>
      <c r="AD71" s="150">
        <f t="shared" si="0"/>
        <v>9</v>
      </c>
      <c r="AE71" s="31"/>
    </row>
    <row r="72" spans="1:31" ht="15.75" customHeight="1" x14ac:dyDescent="0.2">
      <c r="A72" s="47"/>
      <c r="B72" s="48" t="s">
        <v>73</v>
      </c>
      <c r="C72" s="63">
        <v>9</v>
      </c>
      <c r="D72" s="74" t="s">
        <v>19</v>
      </c>
      <c r="E72" s="68"/>
      <c r="F72" s="68"/>
      <c r="G72" s="68"/>
      <c r="H72" s="68" t="s">
        <v>495</v>
      </c>
      <c r="I72" s="68" t="s">
        <v>496</v>
      </c>
      <c r="J72" s="124" t="s">
        <v>320</v>
      </c>
      <c r="K72" s="122" t="s">
        <v>25</v>
      </c>
      <c r="L72" s="124"/>
      <c r="M72" s="131" t="s">
        <v>498</v>
      </c>
      <c r="N72" s="124" t="s">
        <v>499</v>
      </c>
      <c r="O72" s="124" t="s">
        <v>500</v>
      </c>
      <c r="P72" s="124" t="s">
        <v>380</v>
      </c>
      <c r="Q72" s="124"/>
      <c r="R72" s="124"/>
      <c r="S72" s="124"/>
      <c r="T72" s="124"/>
      <c r="U72" s="131"/>
      <c r="V72" s="131"/>
      <c r="W72" s="131"/>
      <c r="X72" s="136" t="s">
        <v>299</v>
      </c>
      <c r="Y72" s="131"/>
      <c r="Z72" s="131"/>
      <c r="AA72" s="149"/>
      <c r="AB72" s="136"/>
      <c r="AC72" s="138"/>
      <c r="AD72" s="150">
        <f t="shared" ref="AD72:AD129" si="1">COUNTA(E72:O72,Q72:AC72)</f>
        <v>8</v>
      </c>
      <c r="AE72" s="31"/>
    </row>
    <row r="73" spans="1:31" ht="15.75" customHeight="1" x14ac:dyDescent="0.2">
      <c r="A73" s="47"/>
      <c r="B73" s="48" t="s">
        <v>105</v>
      </c>
      <c r="C73" s="63">
        <v>9</v>
      </c>
      <c r="D73" s="74" t="s">
        <v>19</v>
      </c>
      <c r="E73" s="68" t="s">
        <v>493</v>
      </c>
      <c r="F73" s="68" t="s">
        <v>370</v>
      </c>
      <c r="G73" s="68"/>
      <c r="H73" s="68" t="s">
        <v>495</v>
      </c>
      <c r="I73" s="68"/>
      <c r="J73" s="124"/>
      <c r="K73" s="122"/>
      <c r="L73" s="124"/>
      <c r="M73" s="124"/>
      <c r="N73" s="124"/>
      <c r="O73" s="124"/>
      <c r="P73" s="122"/>
      <c r="Q73" s="124" t="s">
        <v>501</v>
      </c>
      <c r="R73" s="124" t="s">
        <v>502</v>
      </c>
      <c r="S73" s="124"/>
      <c r="T73" s="124" t="s">
        <v>504</v>
      </c>
      <c r="U73" s="131"/>
      <c r="V73" s="131" t="s">
        <v>506</v>
      </c>
      <c r="W73" s="131"/>
      <c r="X73" s="136"/>
      <c r="Y73" s="149" t="s">
        <v>508</v>
      </c>
      <c r="Z73" s="116"/>
      <c r="AA73" s="131"/>
      <c r="AB73" s="138" t="s">
        <v>361</v>
      </c>
      <c r="AC73" s="138"/>
      <c r="AD73" s="150">
        <f t="shared" si="1"/>
        <v>9</v>
      </c>
      <c r="AE73" s="31"/>
    </row>
    <row r="74" spans="1:31" ht="15.75" customHeight="1" x14ac:dyDescent="0.2">
      <c r="A74" s="47"/>
      <c r="B74" s="48" t="s">
        <v>225</v>
      </c>
      <c r="C74" s="63">
        <v>9</v>
      </c>
      <c r="D74" s="74" t="s">
        <v>19</v>
      </c>
      <c r="E74" s="68"/>
      <c r="F74" s="68" t="s">
        <v>370</v>
      </c>
      <c r="G74" s="68"/>
      <c r="H74" s="68" t="s">
        <v>495</v>
      </c>
      <c r="I74" s="68"/>
      <c r="J74" s="124"/>
      <c r="K74" s="122" t="s">
        <v>25</v>
      </c>
      <c r="L74" s="122"/>
      <c r="M74" s="131"/>
      <c r="N74" s="124" t="s">
        <v>499</v>
      </c>
      <c r="O74" s="124" t="s">
        <v>500</v>
      </c>
      <c r="P74" s="124"/>
      <c r="Q74" s="124" t="s">
        <v>501</v>
      </c>
      <c r="R74" s="124" t="s">
        <v>502</v>
      </c>
      <c r="S74" s="124"/>
      <c r="T74" s="124"/>
      <c r="U74" s="131"/>
      <c r="V74" s="131"/>
      <c r="W74" s="131"/>
      <c r="X74" s="136" t="s">
        <v>299</v>
      </c>
      <c r="Y74" s="149"/>
      <c r="Z74" s="131"/>
      <c r="AA74" s="52"/>
      <c r="AB74" s="116"/>
      <c r="AC74" s="138" t="s">
        <v>362</v>
      </c>
      <c r="AD74" s="150">
        <f t="shared" si="1"/>
        <v>9</v>
      </c>
      <c r="AE74" s="31"/>
    </row>
    <row r="75" spans="1:31" ht="15.75" customHeight="1" x14ac:dyDescent="0.2">
      <c r="A75" s="47">
        <v>68</v>
      </c>
      <c r="B75" s="48" t="s">
        <v>98</v>
      </c>
      <c r="C75" s="63">
        <v>9</v>
      </c>
      <c r="D75" s="126"/>
      <c r="E75" s="68"/>
      <c r="F75" s="68" t="s">
        <v>370</v>
      </c>
      <c r="G75" s="68" t="s">
        <v>494</v>
      </c>
      <c r="H75" s="68" t="s">
        <v>495</v>
      </c>
      <c r="I75" s="68" t="s">
        <v>496</v>
      </c>
      <c r="J75" s="124"/>
      <c r="K75" s="122"/>
      <c r="L75" s="124" t="s">
        <v>497</v>
      </c>
      <c r="M75" s="131"/>
      <c r="N75" s="124"/>
      <c r="O75" s="124" t="s">
        <v>500</v>
      </c>
      <c r="P75" s="147"/>
      <c r="Q75" s="124" t="s">
        <v>501</v>
      </c>
      <c r="R75" s="124" t="s">
        <v>502</v>
      </c>
      <c r="S75" s="124" t="s">
        <v>503</v>
      </c>
      <c r="T75" s="124"/>
      <c r="U75" s="127"/>
      <c r="V75" s="131"/>
      <c r="W75" s="127"/>
      <c r="X75" s="136"/>
      <c r="Y75" s="149"/>
      <c r="Z75" s="131"/>
      <c r="AA75" s="127"/>
      <c r="AB75" s="116"/>
      <c r="AC75" s="136"/>
      <c r="AD75" s="150">
        <f t="shared" si="1"/>
        <v>9</v>
      </c>
      <c r="AE75" s="31"/>
    </row>
    <row r="76" spans="1:31" ht="15.75" customHeight="1" x14ac:dyDescent="0.2">
      <c r="A76" s="47"/>
      <c r="B76" s="48" t="s">
        <v>45</v>
      </c>
      <c r="C76" s="63">
        <v>9</v>
      </c>
      <c r="D76" s="74"/>
      <c r="E76" s="68" t="s">
        <v>493</v>
      </c>
      <c r="F76" s="68" t="s">
        <v>370</v>
      </c>
      <c r="G76" s="68"/>
      <c r="H76" s="68" t="s">
        <v>495</v>
      </c>
      <c r="I76" s="68"/>
      <c r="J76" s="124"/>
      <c r="K76" s="124" t="s">
        <v>25</v>
      </c>
      <c r="L76" s="124" t="s">
        <v>497</v>
      </c>
      <c r="M76" s="131" t="s">
        <v>498</v>
      </c>
      <c r="N76" s="124" t="s">
        <v>499</v>
      </c>
      <c r="O76" s="124"/>
      <c r="P76" s="124"/>
      <c r="Q76" s="124" t="s">
        <v>501</v>
      </c>
      <c r="R76" s="124" t="s">
        <v>502</v>
      </c>
      <c r="S76" s="124"/>
      <c r="T76" s="124"/>
      <c r="U76" s="52"/>
      <c r="V76" s="131"/>
      <c r="W76" s="127"/>
      <c r="X76" s="136"/>
      <c r="Y76" s="131"/>
      <c r="Z76" s="131"/>
      <c r="AA76" s="134"/>
      <c r="AB76" s="116"/>
      <c r="AC76" s="138"/>
      <c r="AD76" s="150">
        <f t="shared" si="1"/>
        <v>9</v>
      </c>
      <c r="AE76" s="31"/>
    </row>
    <row r="77" spans="1:31" ht="15.75" customHeight="1" x14ac:dyDescent="0.2">
      <c r="A77" s="47">
        <v>70</v>
      </c>
      <c r="B77" s="48" t="s">
        <v>261</v>
      </c>
      <c r="C77" s="63">
        <v>8</v>
      </c>
      <c r="D77" s="74" t="s">
        <v>19</v>
      </c>
      <c r="E77" s="68"/>
      <c r="F77" s="68" t="s">
        <v>370</v>
      </c>
      <c r="G77" s="68"/>
      <c r="H77" s="68" t="s">
        <v>495</v>
      </c>
      <c r="I77" s="68"/>
      <c r="J77" s="122"/>
      <c r="K77" s="124" t="s">
        <v>25</v>
      </c>
      <c r="L77" s="124"/>
      <c r="M77" s="127"/>
      <c r="N77" s="124" t="s">
        <v>499</v>
      </c>
      <c r="O77" s="124" t="s">
        <v>500</v>
      </c>
      <c r="P77" s="124"/>
      <c r="Q77" s="124" t="s">
        <v>501</v>
      </c>
      <c r="R77" s="124"/>
      <c r="S77" s="124"/>
      <c r="T77" s="122"/>
      <c r="U77" s="131"/>
      <c r="V77" s="127" t="s">
        <v>506</v>
      </c>
      <c r="W77" s="127"/>
      <c r="X77" s="136" t="s">
        <v>299</v>
      </c>
      <c r="Y77" s="131"/>
      <c r="Z77" s="131"/>
      <c r="AA77" s="149"/>
      <c r="AB77" s="138"/>
      <c r="AC77" s="138"/>
      <c r="AD77" s="150">
        <f t="shared" si="1"/>
        <v>8</v>
      </c>
      <c r="AE77" s="31"/>
    </row>
    <row r="78" spans="1:31" ht="15.75" customHeight="1" x14ac:dyDescent="0.2">
      <c r="A78" s="47"/>
      <c r="B78" s="48" t="s">
        <v>219</v>
      </c>
      <c r="C78" s="63">
        <v>8</v>
      </c>
      <c r="D78" s="74" t="s">
        <v>19</v>
      </c>
      <c r="E78" s="58"/>
      <c r="F78" s="68"/>
      <c r="G78" s="68" t="s">
        <v>494</v>
      </c>
      <c r="H78" s="68" t="s">
        <v>495</v>
      </c>
      <c r="I78" s="68" t="s">
        <v>496</v>
      </c>
      <c r="J78" s="122"/>
      <c r="K78" s="122"/>
      <c r="L78" s="116"/>
      <c r="M78" s="127"/>
      <c r="N78" s="124"/>
      <c r="O78" s="124" t="s">
        <v>500</v>
      </c>
      <c r="P78" s="124"/>
      <c r="Q78" s="122" t="s">
        <v>501</v>
      </c>
      <c r="R78" s="124"/>
      <c r="S78" s="124"/>
      <c r="T78" s="124"/>
      <c r="U78" s="127" t="s">
        <v>505</v>
      </c>
      <c r="V78" s="131" t="s">
        <v>506</v>
      </c>
      <c r="W78" s="131"/>
      <c r="X78" s="136"/>
      <c r="Y78" s="134"/>
      <c r="Z78" s="116"/>
      <c r="AA78" s="127" t="s">
        <v>360</v>
      </c>
      <c r="AB78" s="138"/>
      <c r="AC78" s="138"/>
      <c r="AD78" s="150">
        <f t="shared" si="1"/>
        <v>8</v>
      </c>
      <c r="AE78" s="31"/>
    </row>
    <row r="79" spans="1:31" ht="15.75" hidden="1" customHeight="1" x14ac:dyDescent="0.2">
      <c r="A79" s="47"/>
      <c r="B79" s="48" t="s">
        <v>200</v>
      </c>
      <c r="C79" s="63"/>
      <c r="D79" s="73"/>
      <c r="E79" s="68"/>
      <c r="F79" s="68"/>
      <c r="G79" s="68"/>
      <c r="H79" s="68"/>
      <c r="I79" s="68"/>
      <c r="J79" s="122"/>
      <c r="K79" s="124"/>
      <c r="L79" s="124"/>
      <c r="M79" s="131"/>
      <c r="N79" s="124"/>
      <c r="O79" s="124"/>
      <c r="P79" s="124"/>
      <c r="Q79" s="122"/>
      <c r="R79" s="124"/>
      <c r="S79" s="124"/>
      <c r="T79" s="124"/>
      <c r="U79" s="131"/>
      <c r="V79" s="127"/>
      <c r="W79" s="131"/>
      <c r="X79" s="136"/>
      <c r="Y79" s="134"/>
      <c r="Z79" s="127"/>
      <c r="AA79" s="127"/>
      <c r="AB79" s="138"/>
      <c r="AC79" s="138" t="s">
        <v>362</v>
      </c>
      <c r="AD79" s="150">
        <f t="shared" si="1"/>
        <v>1</v>
      </c>
      <c r="AE79" s="31"/>
    </row>
    <row r="80" spans="1:31" ht="15.75" customHeight="1" x14ac:dyDescent="0.2">
      <c r="A80" s="47"/>
      <c r="B80" s="48" t="s">
        <v>104</v>
      </c>
      <c r="C80" s="63">
        <v>8</v>
      </c>
      <c r="D80" s="74" t="s">
        <v>19</v>
      </c>
      <c r="E80" s="68" t="s">
        <v>493</v>
      </c>
      <c r="F80" s="68"/>
      <c r="G80" s="68"/>
      <c r="H80" s="68"/>
      <c r="I80" s="68"/>
      <c r="J80" s="52"/>
      <c r="K80" s="122"/>
      <c r="L80" s="52"/>
      <c r="M80" s="131"/>
      <c r="N80" s="122" t="s">
        <v>499</v>
      </c>
      <c r="O80" s="124"/>
      <c r="P80" s="124"/>
      <c r="Q80" s="124"/>
      <c r="R80" s="124"/>
      <c r="S80" s="122"/>
      <c r="T80" s="122" t="s">
        <v>504</v>
      </c>
      <c r="U80" s="131"/>
      <c r="V80" s="131"/>
      <c r="W80" s="131" t="s">
        <v>507</v>
      </c>
      <c r="X80" s="136" t="s">
        <v>299</v>
      </c>
      <c r="Y80" s="149"/>
      <c r="Z80" s="131" t="s">
        <v>359</v>
      </c>
      <c r="AA80" s="127" t="s">
        <v>360</v>
      </c>
      <c r="AB80" s="52"/>
      <c r="AC80" s="138" t="s">
        <v>362</v>
      </c>
      <c r="AD80" s="150">
        <f t="shared" si="1"/>
        <v>8</v>
      </c>
      <c r="AE80" s="31"/>
    </row>
    <row r="81" spans="1:31" ht="15.75" customHeight="1" x14ac:dyDescent="0.2">
      <c r="A81" s="47">
        <v>73</v>
      </c>
      <c r="B81" s="48" t="s">
        <v>476</v>
      </c>
      <c r="C81" s="63">
        <v>7</v>
      </c>
      <c r="D81" s="73"/>
      <c r="E81" s="68"/>
      <c r="F81" s="68" t="s">
        <v>370</v>
      </c>
      <c r="G81" s="68"/>
      <c r="H81" s="68"/>
      <c r="I81" s="68" t="s">
        <v>496</v>
      </c>
      <c r="J81" s="124"/>
      <c r="K81" s="122" t="s">
        <v>25</v>
      </c>
      <c r="L81" s="124"/>
      <c r="M81" s="131" t="s">
        <v>498</v>
      </c>
      <c r="N81" s="124" t="s">
        <v>499</v>
      </c>
      <c r="O81" s="124"/>
      <c r="P81" s="116"/>
      <c r="Q81" s="116"/>
      <c r="R81" s="122"/>
      <c r="S81" s="124"/>
      <c r="T81" s="124"/>
      <c r="U81" s="131"/>
      <c r="V81" s="131" t="s">
        <v>506</v>
      </c>
      <c r="W81" s="131"/>
      <c r="X81" s="136"/>
      <c r="Y81" s="134"/>
      <c r="Z81" s="116"/>
      <c r="AA81" s="131"/>
      <c r="AB81" s="136" t="s">
        <v>361</v>
      </c>
      <c r="AC81" s="138"/>
      <c r="AD81" s="150">
        <f t="shared" si="1"/>
        <v>7</v>
      </c>
    </row>
    <row r="82" spans="1:31" ht="15.75" customHeight="1" x14ac:dyDescent="0.2">
      <c r="A82" s="47"/>
      <c r="B82" s="48" t="s">
        <v>231</v>
      </c>
      <c r="C82" s="63">
        <v>7</v>
      </c>
      <c r="D82" s="73"/>
      <c r="E82" s="68"/>
      <c r="F82" s="68" t="s">
        <v>370</v>
      </c>
      <c r="G82" s="68" t="s">
        <v>494</v>
      </c>
      <c r="H82" s="68" t="s">
        <v>495</v>
      </c>
      <c r="I82" s="68" t="s">
        <v>496</v>
      </c>
      <c r="J82" s="124"/>
      <c r="K82" s="122" t="s">
        <v>25</v>
      </c>
      <c r="L82" s="124"/>
      <c r="M82" s="116"/>
      <c r="N82" s="124" t="s">
        <v>499</v>
      </c>
      <c r="O82" s="124"/>
      <c r="P82" s="124"/>
      <c r="Q82" s="124"/>
      <c r="R82" s="122"/>
      <c r="S82" s="52"/>
      <c r="T82" s="124"/>
      <c r="U82" s="131"/>
      <c r="V82" s="116"/>
      <c r="W82" s="131"/>
      <c r="X82" s="136"/>
      <c r="Y82" s="131"/>
      <c r="Z82" s="127" t="s">
        <v>359</v>
      </c>
      <c r="AA82" s="131"/>
      <c r="AB82" s="136"/>
      <c r="AC82" s="118"/>
      <c r="AD82" s="150">
        <f t="shared" si="1"/>
        <v>7</v>
      </c>
    </row>
    <row r="83" spans="1:31" ht="15.75" customHeight="1" x14ac:dyDescent="0.2">
      <c r="A83" s="47"/>
      <c r="B83" s="48" t="s">
        <v>169</v>
      </c>
      <c r="C83" s="63">
        <v>7</v>
      </c>
      <c r="D83" s="74"/>
      <c r="E83" s="68" t="s">
        <v>493</v>
      </c>
      <c r="F83" s="68"/>
      <c r="G83" s="68" t="s">
        <v>494</v>
      </c>
      <c r="H83" s="68"/>
      <c r="I83" s="68"/>
      <c r="J83" s="124"/>
      <c r="K83" s="122" t="s">
        <v>25</v>
      </c>
      <c r="L83" s="124"/>
      <c r="M83" s="131" t="s">
        <v>498</v>
      </c>
      <c r="N83" s="124"/>
      <c r="O83" s="122" t="s">
        <v>500</v>
      </c>
      <c r="P83" s="122"/>
      <c r="Q83" s="124"/>
      <c r="R83" s="124"/>
      <c r="S83" s="116"/>
      <c r="T83" s="122"/>
      <c r="U83" s="131" t="s">
        <v>505</v>
      </c>
      <c r="V83" s="131"/>
      <c r="W83" s="131" t="s">
        <v>507</v>
      </c>
      <c r="X83" s="136"/>
      <c r="Y83" s="134"/>
      <c r="Z83" s="131"/>
      <c r="AA83" s="134"/>
      <c r="AB83" s="136"/>
      <c r="AC83" s="136"/>
      <c r="AD83" s="150">
        <f t="shared" si="1"/>
        <v>7</v>
      </c>
      <c r="AE83" s="31"/>
    </row>
    <row r="84" spans="1:31" ht="15.75" customHeight="1" x14ac:dyDescent="0.2">
      <c r="A84" s="47"/>
      <c r="B84" s="48" t="s">
        <v>75</v>
      </c>
      <c r="C84" s="63">
        <v>7</v>
      </c>
      <c r="D84" s="73"/>
      <c r="E84" s="68" t="s">
        <v>493</v>
      </c>
      <c r="F84" s="68"/>
      <c r="G84" s="68"/>
      <c r="H84" s="68"/>
      <c r="I84" s="68"/>
      <c r="J84" s="122" t="s">
        <v>320</v>
      </c>
      <c r="K84" s="127" t="s">
        <v>25</v>
      </c>
      <c r="L84" s="124" t="s">
        <v>497</v>
      </c>
      <c r="M84" s="131" t="s">
        <v>498</v>
      </c>
      <c r="N84" s="124"/>
      <c r="O84" s="122"/>
      <c r="P84" s="147"/>
      <c r="Q84" s="124"/>
      <c r="R84" s="124"/>
      <c r="S84" s="122"/>
      <c r="T84" s="52"/>
      <c r="U84" s="52"/>
      <c r="V84" s="116"/>
      <c r="W84" s="127"/>
      <c r="X84" s="136"/>
      <c r="Y84" s="134"/>
      <c r="Z84" s="131" t="s">
        <v>359</v>
      </c>
      <c r="AA84" s="131" t="s">
        <v>360</v>
      </c>
      <c r="AB84" s="138"/>
      <c r="AC84" s="52"/>
      <c r="AD84" s="150">
        <f t="shared" si="1"/>
        <v>7</v>
      </c>
    </row>
    <row r="85" spans="1:31" ht="15.75" customHeight="1" x14ac:dyDescent="0.2">
      <c r="A85" s="129">
        <v>77</v>
      </c>
      <c r="B85" s="48" t="s">
        <v>127</v>
      </c>
      <c r="C85" s="63">
        <v>6</v>
      </c>
      <c r="D85" s="74" t="s">
        <v>19</v>
      </c>
      <c r="E85" s="68"/>
      <c r="F85" s="68" t="s">
        <v>370</v>
      </c>
      <c r="G85" s="68"/>
      <c r="H85" s="68"/>
      <c r="I85" s="68" t="s">
        <v>496</v>
      </c>
      <c r="J85" s="116"/>
      <c r="K85" s="122" t="s">
        <v>25</v>
      </c>
      <c r="L85" s="124"/>
      <c r="M85" s="131"/>
      <c r="N85" s="124"/>
      <c r="O85" s="124"/>
      <c r="P85" s="124"/>
      <c r="Q85" s="124" t="s">
        <v>501</v>
      </c>
      <c r="R85" s="124" t="s">
        <v>502</v>
      </c>
      <c r="S85" s="122"/>
      <c r="T85" s="122"/>
      <c r="U85" s="131"/>
      <c r="V85" s="131"/>
      <c r="W85" s="131"/>
      <c r="X85" s="136"/>
      <c r="Y85" s="149" t="s">
        <v>508</v>
      </c>
      <c r="Z85" s="127"/>
      <c r="AA85" s="131" t="s">
        <v>360</v>
      </c>
      <c r="AB85" s="138"/>
      <c r="AC85" s="136"/>
      <c r="AD85" s="150">
        <f t="shared" si="1"/>
        <v>7</v>
      </c>
    </row>
    <row r="86" spans="1:31" ht="15.75" hidden="1" customHeight="1" x14ac:dyDescent="0.2">
      <c r="A86" s="47"/>
      <c r="B86" s="48" t="s">
        <v>510</v>
      </c>
      <c r="C86" s="63"/>
      <c r="D86" s="74"/>
      <c r="E86" s="58"/>
      <c r="F86" s="68"/>
      <c r="G86" s="68"/>
      <c r="H86" s="69"/>
      <c r="I86" s="68"/>
      <c r="J86" s="124"/>
      <c r="K86" s="122"/>
      <c r="L86" s="124"/>
      <c r="M86" s="124"/>
      <c r="N86" s="122"/>
      <c r="O86" s="124"/>
      <c r="P86" s="52"/>
      <c r="Q86" s="122"/>
      <c r="R86" s="124"/>
      <c r="S86" s="122"/>
      <c r="T86" s="124"/>
      <c r="U86" s="131"/>
      <c r="V86" s="127"/>
      <c r="W86" s="131"/>
      <c r="X86" s="136"/>
      <c r="Y86" s="116"/>
      <c r="Z86" s="131"/>
      <c r="AA86" s="127"/>
      <c r="AB86" s="138"/>
      <c r="AC86" s="138"/>
      <c r="AD86" s="150">
        <f t="shared" si="1"/>
        <v>0</v>
      </c>
      <c r="AE86" s="31"/>
    </row>
    <row r="87" spans="1:31" ht="15" customHeight="1" x14ac:dyDescent="0.2">
      <c r="A87" s="47"/>
      <c r="B87" s="48" t="s">
        <v>511</v>
      </c>
      <c r="C87" s="63">
        <v>6</v>
      </c>
      <c r="D87" s="74" t="s">
        <v>19</v>
      </c>
      <c r="E87" s="68"/>
      <c r="F87" s="68" t="s">
        <v>370</v>
      </c>
      <c r="G87" s="68"/>
      <c r="H87" s="68" t="s">
        <v>495</v>
      </c>
      <c r="I87" s="68"/>
      <c r="J87" s="124"/>
      <c r="K87" s="122" t="s">
        <v>25</v>
      </c>
      <c r="L87" s="124"/>
      <c r="M87" s="124"/>
      <c r="N87" s="122" t="s">
        <v>499</v>
      </c>
      <c r="O87" s="124" t="s">
        <v>500</v>
      </c>
      <c r="P87" s="122"/>
      <c r="Q87" s="116"/>
      <c r="R87" s="124" t="s">
        <v>502</v>
      </c>
      <c r="S87" s="124"/>
      <c r="T87" s="124"/>
      <c r="U87" s="127"/>
      <c r="V87" s="127"/>
      <c r="W87" s="52"/>
      <c r="X87" s="136"/>
      <c r="Y87" s="134"/>
      <c r="Z87" s="116"/>
      <c r="AA87" s="149"/>
      <c r="AB87" s="136"/>
      <c r="AC87" s="138"/>
      <c r="AD87" s="150">
        <f t="shared" si="1"/>
        <v>6</v>
      </c>
      <c r="AE87" s="31"/>
    </row>
    <row r="88" spans="1:31" ht="15.75" customHeight="1" x14ac:dyDescent="0.2">
      <c r="A88" s="47"/>
      <c r="B88" s="48" t="s">
        <v>241</v>
      </c>
      <c r="C88" s="49">
        <v>6</v>
      </c>
      <c r="D88" s="74" t="s">
        <v>19</v>
      </c>
      <c r="E88" s="58"/>
      <c r="F88" s="68" t="s">
        <v>370</v>
      </c>
      <c r="G88" s="68" t="s">
        <v>494</v>
      </c>
      <c r="H88" s="69" t="s">
        <v>495</v>
      </c>
      <c r="I88" s="68"/>
      <c r="J88" s="124"/>
      <c r="K88" s="116"/>
      <c r="L88" s="124"/>
      <c r="M88" s="131"/>
      <c r="N88" s="124" t="s">
        <v>499</v>
      </c>
      <c r="O88" s="124"/>
      <c r="P88" s="116"/>
      <c r="Q88" s="122"/>
      <c r="R88" s="116"/>
      <c r="S88" s="124" t="s">
        <v>503</v>
      </c>
      <c r="T88" s="124"/>
      <c r="U88" s="131"/>
      <c r="V88" s="131"/>
      <c r="W88" s="131"/>
      <c r="X88" s="136"/>
      <c r="Y88" s="134"/>
      <c r="Z88" s="127"/>
      <c r="AA88" s="131"/>
      <c r="AB88" s="136"/>
      <c r="AC88" s="138" t="s">
        <v>362</v>
      </c>
      <c r="AD88" s="150">
        <f t="shared" si="1"/>
        <v>6</v>
      </c>
      <c r="AE88" s="31"/>
    </row>
    <row r="89" spans="1:31" ht="15.75" customHeight="1" x14ac:dyDescent="0.2">
      <c r="A89" s="47">
        <v>80</v>
      </c>
      <c r="B89" s="48" t="s">
        <v>116</v>
      </c>
      <c r="C89" s="63">
        <v>6</v>
      </c>
      <c r="D89" s="74"/>
      <c r="E89" s="68" t="s">
        <v>493</v>
      </c>
      <c r="F89" s="68" t="s">
        <v>370</v>
      </c>
      <c r="G89" s="68"/>
      <c r="H89" s="68"/>
      <c r="I89" s="68"/>
      <c r="J89" s="124"/>
      <c r="K89" s="124"/>
      <c r="L89" s="124"/>
      <c r="M89" s="116"/>
      <c r="N89" s="122"/>
      <c r="O89" s="124"/>
      <c r="P89" s="116"/>
      <c r="Q89" s="116"/>
      <c r="R89" s="124" t="s">
        <v>502</v>
      </c>
      <c r="S89" s="122"/>
      <c r="T89" s="124"/>
      <c r="U89" s="127"/>
      <c r="V89" s="127" t="s">
        <v>506</v>
      </c>
      <c r="W89" s="131" t="s">
        <v>507</v>
      </c>
      <c r="X89" s="136"/>
      <c r="Y89" s="131"/>
      <c r="Z89" s="127"/>
      <c r="AA89" s="149"/>
      <c r="AB89" s="138"/>
      <c r="AC89" s="138" t="s">
        <v>362</v>
      </c>
      <c r="AD89" s="150">
        <f t="shared" si="1"/>
        <v>6</v>
      </c>
      <c r="AE89" s="31"/>
    </row>
    <row r="90" spans="1:31" ht="15.75" customHeight="1" x14ac:dyDescent="0.2">
      <c r="A90" s="129"/>
      <c r="B90" s="48" t="s">
        <v>479</v>
      </c>
      <c r="C90" s="63">
        <v>6</v>
      </c>
      <c r="D90" s="74"/>
      <c r="E90" s="139"/>
      <c r="F90" s="69"/>
      <c r="G90" s="68"/>
      <c r="H90" s="69"/>
      <c r="I90" s="69"/>
      <c r="J90" s="122"/>
      <c r="K90" s="122" t="s">
        <v>25</v>
      </c>
      <c r="L90" s="124" t="s">
        <v>497</v>
      </c>
      <c r="M90" s="124"/>
      <c r="N90" s="122"/>
      <c r="O90" s="122"/>
      <c r="P90" s="122"/>
      <c r="Q90" s="124"/>
      <c r="R90" s="122" t="s">
        <v>502</v>
      </c>
      <c r="S90" s="122"/>
      <c r="T90" s="122" t="s">
        <v>504</v>
      </c>
      <c r="U90" s="127"/>
      <c r="V90" s="127" t="s">
        <v>506</v>
      </c>
      <c r="W90" s="131" t="s">
        <v>507</v>
      </c>
      <c r="X90" s="136"/>
      <c r="Y90" s="127"/>
      <c r="Z90" s="127"/>
      <c r="AA90" s="134"/>
      <c r="AB90" s="136"/>
      <c r="AC90" s="138"/>
      <c r="AD90" s="150">
        <f t="shared" si="1"/>
        <v>6</v>
      </c>
    </row>
    <row r="91" spans="1:31" ht="15.75" hidden="1" customHeight="1" x14ac:dyDescent="0.2">
      <c r="A91" s="47"/>
      <c r="B91" s="48" t="s">
        <v>512</v>
      </c>
      <c r="C91" s="63"/>
      <c r="D91" s="73"/>
      <c r="E91" s="115"/>
      <c r="F91" s="68"/>
      <c r="G91" s="68"/>
      <c r="H91" s="68"/>
      <c r="I91" s="70"/>
      <c r="J91" s="116"/>
      <c r="K91" s="124"/>
      <c r="L91" s="125"/>
      <c r="M91" s="131" t="s">
        <v>498</v>
      </c>
      <c r="N91" s="122"/>
      <c r="O91" s="124"/>
      <c r="P91" s="116"/>
      <c r="Q91" s="116"/>
      <c r="R91" s="116"/>
      <c r="S91" s="124"/>
      <c r="T91" s="52"/>
      <c r="U91" s="52"/>
      <c r="V91" s="52"/>
      <c r="W91" s="116"/>
      <c r="X91" s="136"/>
      <c r="Y91" s="134"/>
      <c r="Z91" s="127"/>
      <c r="AA91" s="149"/>
      <c r="AB91" s="136"/>
      <c r="AC91" s="138"/>
      <c r="AD91" s="150">
        <f t="shared" si="1"/>
        <v>1</v>
      </c>
    </row>
    <row r="92" spans="1:31" ht="15.75" customHeight="1" x14ac:dyDescent="0.2">
      <c r="A92" s="47"/>
      <c r="B92" s="48" t="s">
        <v>257</v>
      </c>
      <c r="C92" s="63">
        <v>6</v>
      </c>
      <c r="D92" s="74"/>
      <c r="E92" s="240"/>
      <c r="F92" s="68"/>
      <c r="G92" s="68" t="s">
        <v>494</v>
      </c>
      <c r="H92" s="68"/>
      <c r="I92" s="68" t="s">
        <v>496</v>
      </c>
      <c r="J92" s="124"/>
      <c r="K92" s="122" t="s">
        <v>25</v>
      </c>
      <c r="L92" s="124"/>
      <c r="M92" s="124"/>
      <c r="N92" s="122"/>
      <c r="O92" s="116"/>
      <c r="P92" s="116"/>
      <c r="Q92" s="124" t="s">
        <v>501</v>
      </c>
      <c r="R92" s="124"/>
      <c r="S92" s="124"/>
      <c r="T92" s="52"/>
      <c r="U92" s="127" t="s">
        <v>505</v>
      </c>
      <c r="V92" s="131"/>
      <c r="W92" s="131"/>
      <c r="X92" s="136"/>
      <c r="Y92" s="127"/>
      <c r="Z92" s="127" t="s">
        <v>359</v>
      </c>
      <c r="AA92" s="131"/>
      <c r="AB92" s="138"/>
      <c r="AC92" s="138"/>
      <c r="AD92" s="150">
        <f t="shared" si="1"/>
        <v>6</v>
      </c>
    </row>
    <row r="93" spans="1:31" ht="15.75" hidden="1" customHeight="1" x14ac:dyDescent="0.2">
      <c r="A93" s="47"/>
      <c r="B93" s="48" t="s">
        <v>513</v>
      </c>
      <c r="C93" s="49"/>
      <c r="D93" s="74"/>
      <c r="E93" s="68"/>
      <c r="F93" s="68"/>
      <c r="G93" s="68"/>
      <c r="H93" s="68"/>
      <c r="I93" s="68"/>
      <c r="J93" s="124"/>
      <c r="K93" s="124"/>
      <c r="L93" s="122"/>
      <c r="M93" s="124"/>
      <c r="N93" s="122"/>
      <c r="O93" s="124"/>
      <c r="P93" s="124"/>
      <c r="Q93" s="122"/>
      <c r="R93" s="124"/>
      <c r="S93" s="124"/>
      <c r="T93" s="122"/>
      <c r="U93" s="127"/>
      <c r="V93" s="127"/>
      <c r="W93" s="127"/>
      <c r="X93" s="136"/>
      <c r="Y93" s="127"/>
      <c r="Z93" s="127"/>
      <c r="AA93" s="149"/>
      <c r="AB93" s="136"/>
      <c r="AC93" s="136"/>
      <c r="AD93" s="150">
        <f t="shared" si="1"/>
        <v>0</v>
      </c>
    </row>
    <row r="94" spans="1:31" ht="15.75" customHeight="1" x14ac:dyDescent="0.2">
      <c r="A94" s="47">
        <v>83</v>
      </c>
      <c r="B94" s="48" t="s">
        <v>119</v>
      </c>
      <c r="C94" s="49">
        <v>5</v>
      </c>
      <c r="D94" s="74" t="s">
        <v>19</v>
      </c>
      <c r="E94" s="68"/>
      <c r="F94" s="68" t="s">
        <v>370</v>
      </c>
      <c r="G94" s="68" t="s">
        <v>494</v>
      </c>
      <c r="H94" s="68"/>
      <c r="I94" s="70"/>
      <c r="J94" s="52"/>
      <c r="K94" s="122"/>
      <c r="L94" s="122" t="s">
        <v>497</v>
      </c>
      <c r="M94" s="131"/>
      <c r="N94" s="124"/>
      <c r="O94" s="52"/>
      <c r="P94" s="124" t="s">
        <v>380</v>
      </c>
      <c r="Q94" s="124" t="s">
        <v>501</v>
      </c>
      <c r="R94" s="116"/>
      <c r="S94" s="124"/>
      <c r="T94" s="122"/>
      <c r="U94" s="116"/>
      <c r="V94" s="127"/>
      <c r="W94" s="127"/>
      <c r="X94" s="136"/>
      <c r="Y94" s="131"/>
      <c r="Z94" s="131"/>
      <c r="AA94" s="134"/>
      <c r="AB94" s="136"/>
      <c r="AC94" s="138"/>
      <c r="AD94" s="150">
        <f t="shared" si="1"/>
        <v>4</v>
      </c>
      <c r="AE94" s="31"/>
    </row>
    <row r="95" spans="1:31" ht="15.75" hidden="1" customHeight="1" x14ac:dyDescent="0.2">
      <c r="A95" s="129"/>
      <c r="B95" s="48" t="s">
        <v>460</v>
      </c>
      <c r="C95" s="49"/>
      <c r="D95" s="73"/>
      <c r="E95" s="58"/>
      <c r="F95" s="68"/>
      <c r="G95" s="68"/>
      <c r="H95" s="68"/>
      <c r="I95" s="68"/>
      <c r="J95" s="122"/>
      <c r="K95" s="116"/>
      <c r="L95" s="122"/>
      <c r="M95" s="124"/>
      <c r="N95" s="124"/>
      <c r="O95" s="122"/>
      <c r="P95" s="207"/>
      <c r="Q95" s="124"/>
      <c r="R95" s="122"/>
      <c r="S95" s="116"/>
      <c r="T95" s="52"/>
      <c r="U95" s="52"/>
      <c r="V95" s="52"/>
      <c r="W95" s="52"/>
      <c r="X95" s="52"/>
      <c r="Y95" s="149"/>
      <c r="Z95" s="116"/>
      <c r="AA95" s="52"/>
      <c r="AB95" s="52"/>
      <c r="AC95" s="136"/>
      <c r="AD95" s="150">
        <f t="shared" si="1"/>
        <v>0</v>
      </c>
    </row>
    <row r="96" spans="1:31" ht="15.75" hidden="1" customHeight="1" x14ac:dyDescent="0.2">
      <c r="A96" s="5"/>
      <c r="B96" s="48" t="s">
        <v>514</v>
      </c>
      <c r="C96" s="49"/>
      <c r="D96" s="73"/>
      <c r="E96" s="58"/>
      <c r="F96" s="68"/>
      <c r="G96" s="68"/>
      <c r="H96" s="68"/>
      <c r="I96" s="69"/>
      <c r="J96" s="122"/>
      <c r="K96" s="124"/>
      <c r="L96" s="122"/>
      <c r="M96" s="124"/>
      <c r="N96" s="124"/>
      <c r="O96" s="122"/>
      <c r="P96" s="207"/>
      <c r="Q96" s="122"/>
      <c r="R96" s="122"/>
      <c r="S96" s="124"/>
      <c r="T96" s="122"/>
      <c r="U96" s="127"/>
      <c r="V96" s="127"/>
      <c r="W96" s="127"/>
      <c r="X96" s="136"/>
      <c r="Y96" s="149"/>
      <c r="Z96" s="127"/>
      <c r="AA96" s="134"/>
      <c r="AB96" s="136"/>
      <c r="AC96" s="136"/>
      <c r="AD96" s="150">
        <f t="shared" si="1"/>
        <v>0</v>
      </c>
    </row>
    <row r="97" spans="1:30" ht="15.75" hidden="1" customHeight="1" x14ac:dyDescent="0.2">
      <c r="A97" s="129"/>
      <c r="B97" s="48" t="s">
        <v>515</v>
      </c>
      <c r="C97" s="49"/>
      <c r="D97" s="73"/>
      <c r="E97" s="58"/>
      <c r="F97" s="68"/>
      <c r="G97" s="70"/>
      <c r="H97" s="69"/>
      <c r="I97" s="72"/>
      <c r="J97" s="52"/>
      <c r="K97" s="116"/>
      <c r="L97" s="116"/>
      <c r="M97" s="52"/>
      <c r="N97" s="52"/>
      <c r="O97" s="116"/>
      <c r="P97" s="122"/>
      <c r="Q97" s="52"/>
      <c r="R97" s="122"/>
      <c r="S97" s="52"/>
      <c r="T97" s="52"/>
      <c r="U97" s="52"/>
      <c r="V97" s="52"/>
      <c r="W97" s="52"/>
      <c r="X97" s="52"/>
      <c r="Y97" s="149"/>
      <c r="Z97" s="52"/>
      <c r="AA97" s="116"/>
      <c r="AB97" s="52"/>
      <c r="AC97" s="116"/>
      <c r="AD97" s="150">
        <f t="shared" si="1"/>
        <v>0</v>
      </c>
    </row>
    <row r="98" spans="1:30" ht="15.75" hidden="1" customHeight="1" x14ac:dyDescent="0.2">
      <c r="A98" s="47"/>
      <c r="B98" s="48" t="s">
        <v>516</v>
      </c>
      <c r="C98" s="49"/>
      <c r="D98" s="73"/>
      <c r="E98" s="58"/>
      <c r="F98" s="68"/>
      <c r="G98" s="68"/>
      <c r="H98" s="69"/>
      <c r="I98" s="68"/>
      <c r="J98" s="122"/>
      <c r="K98" s="122"/>
      <c r="L98" s="52"/>
      <c r="M98" s="122"/>
      <c r="N98" s="122"/>
      <c r="O98" s="52"/>
      <c r="P98" s="124"/>
      <c r="Q98" s="116"/>
      <c r="R98" s="52"/>
      <c r="S98" s="52"/>
      <c r="T98" s="52"/>
      <c r="U98" s="52"/>
      <c r="V98" s="52"/>
      <c r="W98" s="52"/>
      <c r="X98" s="52"/>
      <c r="Y98" s="149"/>
      <c r="Z98" s="116"/>
      <c r="AA98" s="52"/>
      <c r="AB98" s="116"/>
      <c r="AC98" s="52"/>
      <c r="AD98" s="150">
        <f t="shared" si="1"/>
        <v>0</v>
      </c>
    </row>
    <row r="99" spans="1:30" ht="15.75" hidden="1" customHeight="1" x14ac:dyDescent="0.2">
      <c r="A99" s="47"/>
      <c r="B99" s="48" t="s">
        <v>517</v>
      </c>
      <c r="C99" s="49"/>
      <c r="D99" s="73"/>
      <c r="E99" s="68"/>
      <c r="F99" s="69"/>
      <c r="G99" s="69"/>
      <c r="H99" s="52"/>
      <c r="I99" s="52"/>
      <c r="J99" s="52"/>
      <c r="K99" s="52"/>
      <c r="L99" s="51"/>
      <c r="M99" s="52"/>
      <c r="N99" s="122"/>
      <c r="O99" s="122"/>
      <c r="P99" s="207"/>
      <c r="Q99" s="52"/>
      <c r="R99" s="116"/>
      <c r="S99" s="116"/>
      <c r="T99" s="122"/>
      <c r="U99" s="52"/>
      <c r="V99" s="52"/>
      <c r="W99" s="52"/>
      <c r="X99" s="52"/>
      <c r="Y99" s="149"/>
      <c r="Z99" s="52"/>
      <c r="AA99" s="52"/>
      <c r="AB99" s="116"/>
      <c r="AC99" s="116"/>
      <c r="AD99" s="150">
        <f t="shared" si="1"/>
        <v>0</v>
      </c>
    </row>
    <row r="100" spans="1:30" ht="15.75" hidden="1" customHeight="1" x14ac:dyDescent="0.2">
      <c r="A100" s="47"/>
      <c r="B100" s="48" t="s">
        <v>518</v>
      </c>
      <c r="C100" s="49"/>
      <c r="D100" s="73"/>
      <c r="E100" s="68"/>
      <c r="F100" s="69"/>
      <c r="G100" s="69"/>
      <c r="H100" s="69"/>
      <c r="I100" s="52"/>
      <c r="J100" s="52"/>
      <c r="K100" s="52"/>
      <c r="L100" s="52"/>
      <c r="M100" s="52"/>
      <c r="N100" s="52"/>
      <c r="O100" s="52"/>
      <c r="P100" s="52"/>
      <c r="Q100" s="52"/>
      <c r="R100" s="116"/>
      <c r="S100" s="116"/>
      <c r="T100" s="52"/>
      <c r="U100" s="52"/>
      <c r="V100" s="52"/>
      <c r="W100" s="52"/>
      <c r="X100" s="52"/>
      <c r="Y100" s="149"/>
      <c r="Z100" s="52"/>
      <c r="AA100" s="134"/>
      <c r="AB100" s="136"/>
      <c r="AC100" s="52"/>
      <c r="AD100" s="150">
        <f t="shared" si="1"/>
        <v>0</v>
      </c>
    </row>
    <row r="101" spans="1:30" ht="15.75" hidden="1" customHeight="1" x14ac:dyDescent="0.2">
      <c r="A101" s="47"/>
      <c r="B101" s="48" t="s">
        <v>46</v>
      </c>
      <c r="C101" s="49"/>
      <c r="D101" s="73"/>
      <c r="E101" s="68"/>
      <c r="F101" s="68"/>
      <c r="G101" s="69"/>
      <c r="H101" s="52"/>
      <c r="I101" s="68"/>
      <c r="J101" s="122"/>
      <c r="K101" s="122"/>
      <c r="L101" s="122"/>
      <c r="M101" s="116"/>
      <c r="N101" s="52"/>
      <c r="O101" s="122"/>
      <c r="P101" s="59"/>
      <c r="Q101" s="50"/>
      <c r="R101" s="116"/>
      <c r="S101" s="52"/>
      <c r="T101" s="52"/>
      <c r="U101" s="127"/>
      <c r="V101" s="52"/>
      <c r="W101" s="116"/>
      <c r="X101" s="52"/>
      <c r="Y101" s="149"/>
      <c r="Z101" s="52"/>
      <c r="AA101" s="52"/>
      <c r="AB101" s="52"/>
      <c r="AC101" s="52"/>
      <c r="AD101" s="150">
        <f t="shared" si="1"/>
        <v>0</v>
      </c>
    </row>
    <row r="102" spans="1:30" ht="15.75" hidden="1" customHeight="1" x14ac:dyDescent="0.2">
      <c r="A102" s="129"/>
      <c r="B102" s="48" t="s">
        <v>519</v>
      </c>
      <c r="C102" s="49"/>
      <c r="D102" s="74"/>
      <c r="E102" s="58"/>
      <c r="F102" s="68"/>
      <c r="G102" s="69"/>
      <c r="H102" s="68"/>
      <c r="I102" s="69"/>
      <c r="J102" s="122"/>
      <c r="K102" s="124"/>
      <c r="L102" s="52"/>
      <c r="M102" s="52"/>
      <c r="N102" s="52"/>
      <c r="O102" s="52"/>
      <c r="P102" s="116"/>
      <c r="Q102" s="52"/>
      <c r="R102" s="52"/>
      <c r="S102" s="124"/>
      <c r="T102" s="52"/>
      <c r="U102" s="52"/>
      <c r="V102" s="52"/>
      <c r="W102" s="52"/>
      <c r="X102" s="52"/>
      <c r="Y102" s="149"/>
      <c r="Z102" s="52"/>
      <c r="AA102" s="52"/>
      <c r="AB102" s="52"/>
      <c r="AC102" s="52"/>
      <c r="AD102" s="150">
        <f t="shared" si="1"/>
        <v>0</v>
      </c>
    </row>
    <row r="103" spans="1:30" ht="15.75" hidden="1" customHeight="1" x14ac:dyDescent="0.2">
      <c r="A103" s="47">
        <v>97</v>
      </c>
      <c r="B103" s="48" t="s">
        <v>520</v>
      </c>
      <c r="C103" s="49"/>
      <c r="D103" s="74"/>
      <c r="E103" s="68"/>
      <c r="F103" s="68"/>
      <c r="G103" s="69"/>
      <c r="H103" s="142"/>
      <c r="I103" s="68"/>
      <c r="J103" s="124"/>
      <c r="K103" s="52"/>
      <c r="L103" s="52"/>
      <c r="M103" s="122"/>
      <c r="N103" s="52"/>
      <c r="O103" s="52"/>
      <c r="P103" s="122"/>
      <c r="Q103" s="52"/>
      <c r="R103" s="122"/>
      <c r="S103" s="52"/>
      <c r="T103" s="52"/>
      <c r="U103" s="52"/>
      <c r="V103" s="52"/>
      <c r="W103" s="52"/>
      <c r="X103" s="52"/>
      <c r="Y103" s="149"/>
      <c r="Z103" s="127"/>
      <c r="AA103" s="131"/>
      <c r="AB103" s="136"/>
      <c r="AC103" s="52"/>
      <c r="AD103" s="150">
        <f t="shared" si="1"/>
        <v>0</v>
      </c>
    </row>
    <row r="104" spans="1:30" ht="15.75" hidden="1" customHeight="1" x14ac:dyDescent="0.2">
      <c r="A104" s="5"/>
      <c r="B104" s="48" t="s">
        <v>521</v>
      </c>
      <c r="C104" s="49"/>
      <c r="D104" s="73"/>
      <c r="E104" s="58"/>
      <c r="F104" s="68"/>
      <c r="G104" s="68"/>
      <c r="H104" s="141"/>
      <c r="I104" s="116"/>
      <c r="J104" s="124"/>
      <c r="K104" s="52"/>
      <c r="L104" s="122"/>
      <c r="M104" s="52"/>
      <c r="N104" s="122"/>
      <c r="O104" s="52"/>
      <c r="P104" s="52"/>
      <c r="Q104" s="52"/>
      <c r="R104" s="52"/>
      <c r="S104" s="52"/>
      <c r="T104" s="52"/>
      <c r="U104" s="52"/>
      <c r="V104" s="52"/>
      <c r="W104" s="52"/>
      <c r="X104" s="52"/>
      <c r="Y104" s="149"/>
      <c r="Z104" s="52"/>
      <c r="AA104" s="116"/>
      <c r="AB104" s="116"/>
      <c r="AC104" s="52"/>
      <c r="AD104" s="150">
        <f t="shared" si="1"/>
        <v>0</v>
      </c>
    </row>
    <row r="105" spans="1:30" ht="15.75" hidden="1" customHeight="1" x14ac:dyDescent="0.2">
      <c r="A105" s="47"/>
      <c r="B105" s="48" t="s">
        <v>97</v>
      </c>
      <c r="C105" s="49"/>
      <c r="D105" s="73"/>
      <c r="E105" s="58"/>
      <c r="F105" s="68"/>
      <c r="G105" s="70"/>
      <c r="H105" s="68"/>
      <c r="I105" s="143"/>
      <c r="J105" s="124"/>
      <c r="K105" s="50"/>
      <c r="L105" s="51"/>
      <c r="M105" s="122"/>
      <c r="N105" s="52"/>
      <c r="O105" s="52"/>
      <c r="P105" s="52"/>
      <c r="Q105" s="122"/>
      <c r="R105" s="52"/>
      <c r="S105" s="52"/>
      <c r="T105" s="116"/>
      <c r="U105" s="52"/>
      <c r="V105" s="116"/>
      <c r="W105" s="52"/>
      <c r="X105" s="52"/>
      <c r="Y105" s="149"/>
      <c r="Z105" s="52"/>
      <c r="AA105" s="116"/>
      <c r="AB105" s="116"/>
      <c r="AC105" s="52"/>
      <c r="AD105" s="150">
        <f t="shared" si="1"/>
        <v>0</v>
      </c>
    </row>
    <row r="106" spans="1:30" ht="15.75" hidden="1" customHeight="1" x14ac:dyDescent="0.2">
      <c r="A106" s="47">
        <v>71</v>
      </c>
      <c r="B106" s="48" t="s">
        <v>522</v>
      </c>
      <c r="C106" s="49"/>
      <c r="D106" s="73"/>
      <c r="E106" s="58"/>
      <c r="F106" s="68"/>
      <c r="G106" s="68"/>
      <c r="H106" s="68"/>
      <c r="I106" s="124"/>
      <c r="J106" s="116"/>
      <c r="K106" s="122"/>
      <c r="L106" s="122"/>
      <c r="M106" s="52"/>
      <c r="N106" s="52"/>
      <c r="O106" s="52"/>
      <c r="P106" s="207"/>
      <c r="Q106" s="52"/>
      <c r="R106" s="52"/>
      <c r="S106" s="52"/>
      <c r="T106" s="116"/>
      <c r="U106" s="52"/>
      <c r="V106" s="116"/>
      <c r="W106" s="52"/>
      <c r="X106" s="52"/>
      <c r="Y106" s="149"/>
      <c r="Z106" s="127"/>
      <c r="AA106" s="131"/>
      <c r="AB106" s="138"/>
      <c r="AC106" s="52"/>
      <c r="AD106" s="150">
        <f t="shared" si="1"/>
        <v>0</v>
      </c>
    </row>
    <row r="107" spans="1:30" ht="15.75" hidden="1" customHeight="1" x14ac:dyDescent="0.2">
      <c r="A107" s="47">
        <v>88</v>
      </c>
      <c r="B107" s="48" t="s">
        <v>523</v>
      </c>
      <c r="C107" s="49"/>
      <c r="D107" s="74"/>
      <c r="E107" s="68"/>
      <c r="F107" s="68"/>
      <c r="G107" s="68"/>
      <c r="H107" s="70"/>
      <c r="I107" s="143"/>
      <c r="J107" s="124"/>
      <c r="K107" s="122"/>
      <c r="L107" s="122"/>
      <c r="M107" s="122"/>
      <c r="N107" s="122"/>
      <c r="O107" s="122"/>
      <c r="P107" s="122"/>
      <c r="Q107" s="122"/>
      <c r="R107" s="122"/>
      <c r="S107" s="122"/>
      <c r="T107" s="122"/>
      <c r="U107" s="127"/>
      <c r="V107" s="127"/>
      <c r="W107" s="52"/>
      <c r="X107" s="136"/>
      <c r="Y107" s="149"/>
      <c r="Z107" s="127"/>
      <c r="AA107" s="149"/>
      <c r="AB107" s="138"/>
      <c r="AC107" s="136"/>
      <c r="AD107" s="150">
        <f t="shared" si="1"/>
        <v>0</v>
      </c>
    </row>
    <row r="108" spans="1:30" ht="15.75" customHeight="1" x14ac:dyDescent="0.2">
      <c r="A108" s="47">
        <v>84</v>
      </c>
      <c r="B108" s="48" t="s">
        <v>130</v>
      </c>
      <c r="C108" s="49">
        <v>5</v>
      </c>
      <c r="D108" s="74"/>
      <c r="E108" s="68" t="s">
        <v>493</v>
      </c>
      <c r="F108" s="68"/>
      <c r="G108" s="68"/>
      <c r="H108" s="68"/>
      <c r="I108" s="143"/>
      <c r="J108" s="116"/>
      <c r="K108" s="122"/>
      <c r="L108" s="122"/>
      <c r="M108" s="131" t="s">
        <v>498</v>
      </c>
      <c r="N108" s="122" t="s">
        <v>499</v>
      </c>
      <c r="O108" s="124" t="s">
        <v>500</v>
      </c>
      <c r="P108" s="122"/>
      <c r="Q108" s="122"/>
      <c r="R108" s="122" t="s">
        <v>502</v>
      </c>
      <c r="S108" s="122"/>
      <c r="T108" s="122"/>
      <c r="U108" s="127"/>
      <c r="V108" s="127"/>
      <c r="W108" s="127"/>
      <c r="X108" s="136"/>
      <c r="Y108" s="131"/>
      <c r="Z108" s="131"/>
      <c r="AA108" s="131"/>
      <c r="AB108" s="138"/>
      <c r="AC108" s="53"/>
      <c r="AD108" s="150">
        <f t="shared" si="1"/>
        <v>5</v>
      </c>
    </row>
    <row r="109" spans="1:30" ht="15.75" hidden="1" customHeight="1" x14ac:dyDescent="0.2">
      <c r="A109" s="47"/>
      <c r="B109" s="48" t="s">
        <v>524</v>
      </c>
      <c r="C109" s="49"/>
      <c r="D109" s="73"/>
      <c r="E109" s="68"/>
      <c r="F109" s="68"/>
      <c r="G109" s="68"/>
      <c r="H109" s="70"/>
      <c r="I109" s="124"/>
      <c r="J109" s="124"/>
      <c r="K109" s="52"/>
      <c r="L109" s="52"/>
      <c r="M109" s="124"/>
      <c r="N109" s="52"/>
      <c r="O109" s="124"/>
      <c r="P109" s="52"/>
      <c r="Q109" s="52"/>
      <c r="R109" s="52"/>
      <c r="S109" s="122"/>
      <c r="T109" s="52"/>
      <c r="U109" s="52"/>
      <c r="V109" s="52"/>
      <c r="W109" s="52"/>
      <c r="X109" s="136"/>
      <c r="Y109" s="149"/>
      <c r="Z109" s="116"/>
      <c r="AA109" s="52"/>
      <c r="AB109" s="116"/>
      <c r="AC109" s="52"/>
      <c r="AD109" s="150">
        <f t="shared" si="1"/>
        <v>0</v>
      </c>
    </row>
    <row r="110" spans="1:30" ht="15.75" hidden="1" customHeight="1" x14ac:dyDescent="0.2">
      <c r="A110" s="47">
        <v>67</v>
      </c>
      <c r="B110" s="48" t="s">
        <v>525</v>
      </c>
      <c r="C110" s="49"/>
      <c r="D110" s="73"/>
      <c r="E110" s="58"/>
      <c r="F110" s="68"/>
      <c r="G110" s="68"/>
      <c r="H110" s="68"/>
      <c r="I110" s="233"/>
      <c r="J110" s="116"/>
      <c r="K110" s="52"/>
      <c r="L110" s="52"/>
      <c r="M110" s="116"/>
      <c r="N110" s="52"/>
      <c r="O110" s="124"/>
      <c r="P110" s="52"/>
      <c r="Q110" s="52"/>
      <c r="R110" s="52"/>
      <c r="S110" s="52"/>
      <c r="T110" s="52"/>
      <c r="U110" s="52"/>
      <c r="V110" s="52"/>
      <c r="W110" s="52"/>
      <c r="X110" s="136"/>
      <c r="Y110" s="149"/>
      <c r="Z110" s="52"/>
      <c r="AA110" s="52"/>
      <c r="AB110" s="116"/>
      <c r="AC110" s="52"/>
      <c r="AD110" s="150">
        <f t="shared" si="1"/>
        <v>0</v>
      </c>
    </row>
    <row r="111" spans="1:30" ht="15.75" hidden="1" customHeight="1" x14ac:dyDescent="0.2">
      <c r="A111" s="47"/>
      <c r="B111" s="48" t="s">
        <v>526</v>
      </c>
      <c r="C111" s="49"/>
      <c r="D111" s="73"/>
      <c r="E111" s="68"/>
      <c r="F111" s="68"/>
      <c r="G111" s="68"/>
      <c r="H111" s="142"/>
      <c r="I111" s="142"/>
      <c r="J111" s="124"/>
      <c r="K111" s="52"/>
      <c r="L111" s="52"/>
      <c r="M111" s="52"/>
      <c r="N111" s="52"/>
      <c r="O111" s="124"/>
      <c r="P111" s="52"/>
      <c r="Q111" s="52"/>
      <c r="R111" s="52"/>
      <c r="S111" s="52"/>
      <c r="T111" s="52"/>
      <c r="U111" s="52"/>
      <c r="V111" s="52"/>
      <c r="W111" s="127"/>
      <c r="X111" s="52"/>
      <c r="Y111" s="149"/>
      <c r="Z111" s="116"/>
      <c r="AA111" s="52"/>
      <c r="AB111" s="116"/>
      <c r="AC111" s="52"/>
      <c r="AD111" s="150">
        <f t="shared" si="1"/>
        <v>0</v>
      </c>
    </row>
    <row r="112" spans="1:30" ht="15.75" customHeight="1" x14ac:dyDescent="0.2">
      <c r="A112" s="47"/>
      <c r="B112" s="48" t="s">
        <v>464</v>
      </c>
      <c r="C112" s="63">
        <v>5</v>
      </c>
      <c r="D112" s="73"/>
      <c r="E112" s="58"/>
      <c r="F112" s="68"/>
      <c r="G112" s="68"/>
      <c r="H112" s="68"/>
      <c r="I112" s="70"/>
      <c r="J112" s="117"/>
      <c r="K112" s="127"/>
      <c r="L112" s="124" t="s">
        <v>497</v>
      </c>
      <c r="M112" s="122"/>
      <c r="N112" s="124"/>
      <c r="O112" s="124"/>
      <c r="P112" s="124"/>
      <c r="Q112" s="122" t="s">
        <v>501</v>
      </c>
      <c r="R112" s="122" t="s">
        <v>502</v>
      </c>
      <c r="S112" s="124"/>
      <c r="T112" s="124"/>
      <c r="U112" s="127"/>
      <c r="V112" s="127" t="s">
        <v>506</v>
      </c>
      <c r="W112" s="116"/>
      <c r="X112" s="136" t="s">
        <v>299</v>
      </c>
      <c r="Y112" s="149"/>
      <c r="Z112" s="131"/>
      <c r="AA112" s="134"/>
      <c r="AB112" s="136"/>
      <c r="AC112" s="136"/>
      <c r="AD112" s="150">
        <f t="shared" si="1"/>
        <v>5</v>
      </c>
    </row>
    <row r="113" spans="1:30" ht="15.75" customHeight="1" x14ac:dyDescent="0.2">
      <c r="A113" s="47"/>
      <c r="B113" s="48" t="s">
        <v>527</v>
      </c>
      <c r="C113" s="49">
        <v>5</v>
      </c>
      <c r="D113" s="73"/>
      <c r="E113" s="68"/>
      <c r="F113" s="68" t="s">
        <v>370</v>
      </c>
      <c r="G113" s="68"/>
      <c r="H113" s="68" t="s">
        <v>495</v>
      </c>
      <c r="I113" s="143"/>
      <c r="J113" s="116"/>
      <c r="K113" s="124" t="s">
        <v>25</v>
      </c>
      <c r="L113" s="52"/>
      <c r="M113" s="52"/>
      <c r="N113" s="124" t="s">
        <v>499</v>
      </c>
      <c r="O113" s="124" t="s">
        <v>500</v>
      </c>
      <c r="P113" s="124"/>
      <c r="Q113" s="124"/>
      <c r="R113" s="124"/>
      <c r="S113" s="116"/>
      <c r="T113" s="122"/>
      <c r="U113" s="127"/>
      <c r="V113" s="127"/>
      <c r="W113" s="52"/>
      <c r="X113" s="136"/>
      <c r="Y113" s="116"/>
      <c r="Z113" s="131"/>
      <c r="AA113" s="116"/>
      <c r="AB113" s="116"/>
      <c r="AC113" s="116"/>
      <c r="AD113" s="150">
        <f t="shared" si="1"/>
        <v>5</v>
      </c>
    </row>
    <row r="114" spans="1:30" ht="15.75" customHeight="1" x14ac:dyDescent="0.2">
      <c r="A114" s="47">
        <v>87</v>
      </c>
      <c r="B114" s="48" t="s">
        <v>230</v>
      </c>
      <c r="C114" s="49">
        <v>4</v>
      </c>
      <c r="D114" s="74" t="s">
        <v>36</v>
      </c>
      <c r="E114" s="58"/>
      <c r="F114" s="68"/>
      <c r="G114" s="68" t="s">
        <v>494</v>
      </c>
      <c r="H114" s="68"/>
      <c r="I114" s="143"/>
      <c r="J114" s="124" t="s">
        <v>320</v>
      </c>
      <c r="K114" s="124"/>
      <c r="L114" s="116"/>
      <c r="M114" s="124"/>
      <c r="N114" s="124"/>
      <c r="O114" s="124"/>
      <c r="P114" s="124"/>
      <c r="Q114" s="124" t="s">
        <v>501</v>
      </c>
      <c r="R114" s="124"/>
      <c r="S114" s="124" t="s">
        <v>503</v>
      </c>
      <c r="T114" s="122"/>
      <c r="U114" s="127"/>
      <c r="V114" s="127"/>
      <c r="W114" s="116"/>
      <c r="X114" s="136"/>
      <c r="Y114" s="131"/>
      <c r="Z114" s="131"/>
      <c r="AA114" s="149"/>
      <c r="AB114" s="138"/>
      <c r="AC114" s="116"/>
      <c r="AD114" s="150">
        <f t="shared" si="1"/>
        <v>4</v>
      </c>
    </row>
    <row r="115" spans="1:30" ht="15.75" hidden="1" customHeight="1" x14ac:dyDescent="0.2">
      <c r="A115" s="47"/>
      <c r="B115" s="48" t="s">
        <v>458</v>
      </c>
      <c r="C115" s="49"/>
      <c r="D115" s="74"/>
      <c r="E115" s="68"/>
      <c r="F115" s="68"/>
      <c r="G115" s="68"/>
      <c r="H115" s="68"/>
      <c r="I115" s="143"/>
      <c r="J115" s="116"/>
      <c r="K115" s="124"/>
      <c r="L115" s="124"/>
      <c r="M115" s="124"/>
      <c r="N115" s="124"/>
      <c r="O115" s="52"/>
      <c r="P115" s="124"/>
      <c r="Q115" s="124"/>
      <c r="R115" s="122"/>
      <c r="S115" s="124"/>
      <c r="T115" s="52"/>
      <c r="U115" s="52"/>
      <c r="V115" s="52"/>
      <c r="W115" s="52"/>
      <c r="X115" s="52"/>
      <c r="Y115" s="52"/>
      <c r="Z115" s="116"/>
      <c r="AA115" s="116"/>
      <c r="AB115" s="116"/>
      <c r="AC115" s="52"/>
      <c r="AD115" s="150">
        <f t="shared" si="1"/>
        <v>0</v>
      </c>
    </row>
    <row r="116" spans="1:30" ht="15.75" customHeight="1" x14ac:dyDescent="0.2">
      <c r="A116" s="47">
        <v>88</v>
      </c>
      <c r="B116" s="48" t="s">
        <v>240</v>
      </c>
      <c r="C116" s="49">
        <v>4</v>
      </c>
      <c r="D116" s="74"/>
      <c r="E116" s="68" t="s">
        <v>493</v>
      </c>
      <c r="F116" s="68" t="s">
        <v>370</v>
      </c>
      <c r="G116" s="68"/>
      <c r="H116" s="69"/>
      <c r="I116" s="143"/>
      <c r="J116" s="124"/>
      <c r="K116" s="122" t="s">
        <v>25</v>
      </c>
      <c r="L116" s="124" t="s">
        <v>497</v>
      </c>
      <c r="M116" s="124"/>
      <c r="N116" s="124"/>
      <c r="O116" s="124"/>
      <c r="P116" s="122"/>
      <c r="Q116" s="124"/>
      <c r="R116" s="124"/>
      <c r="S116" s="124"/>
      <c r="T116" s="52"/>
      <c r="U116" s="52"/>
      <c r="V116" s="127"/>
      <c r="W116" s="131"/>
      <c r="X116" s="52"/>
      <c r="Y116" s="52"/>
      <c r="Z116" s="131"/>
      <c r="AA116" s="149"/>
      <c r="AB116" s="138"/>
      <c r="AC116" s="136"/>
      <c r="AD116" s="150">
        <f t="shared" si="1"/>
        <v>4</v>
      </c>
    </row>
    <row r="117" spans="1:30" ht="15.75" hidden="1" customHeight="1" x14ac:dyDescent="0.2">
      <c r="A117" s="47"/>
      <c r="B117" s="48" t="s">
        <v>528</v>
      </c>
      <c r="C117" s="49"/>
      <c r="D117" s="73"/>
      <c r="E117" s="58"/>
      <c r="F117" s="68"/>
      <c r="G117" s="70"/>
      <c r="H117" s="68"/>
      <c r="I117" s="116"/>
      <c r="J117" s="124"/>
      <c r="K117" s="52"/>
      <c r="L117" s="52"/>
      <c r="M117" s="52"/>
      <c r="N117" s="122"/>
      <c r="O117" s="52"/>
      <c r="P117" s="52"/>
      <c r="Q117" s="124"/>
      <c r="R117" s="52"/>
      <c r="S117" s="122"/>
      <c r="T117" s="52"/>
      <c r="U117" s="52"/>
      <c r="V117" s="52"/>
      <c r="W117" s="52"/>
      <c r="X117" s="52"/>
      <c r="Y117" s="52"/>
      <c r="Z117" s="116"/>
      <c r="AA117" s="116"/>
      <c r="AB117" s="116"/>
      <c r="AC117" s="136"/>
      <c r="AD117" s="150">
        <f t="shared" si="1"/>
        <v>0</v>
      </c>
    </row>
    <row r="118" spans="1:30" ht="15.75" hidden="1" customHeight="1" x14ac:dyDescent="0.2">
      <c r="A118" s="47"/>
      <c r="B118" s="48" t="s">
        <v>529</v>
      </c>
      <c r="C118" s="49"/>
      <c r="D118" s="73"/>
      <c r="E118" s="58"/>
      <c r="F118" s="70"/>
      <c r="G118" s="68"/>
      <c r="H118" s="70"/>
      <c r="I118" s="117"/>
      <c r="J118" s="116"/>
      <c r="K118" s="52"/>
      <c r="L118" s="52"/>
      <c r="M118" s="52"/>
      <c r="N118" s="52"/>
      <c r="O118" s="52"/>
      <c r="P118" s="52"/>
      <c r="Q118" s="124"/>
      <c r="R118" s="52"/>
      <c r="S118" s="52"/>
      <c r="T118" s="52"/>
      <c r="U118" s="52"/>
      <c r="V118" s="52"/>
      <c r="W118" s="52"/>
      <c r="X118" s="52"/>
      <c r="Y118" s="52"/>
      <c r="Z118" s="131"/>
      <c r="AA118" s="116"/>
      <c r="AB118" s="52"/>
      <c r="AC118" s="52"/>
      <c r="AD118" s="150">
        <f t="shared" si="1"/>
        <v>0</v>
      </c>
    </row>
    <row r="119" spans="1:30" ht="15.75" customHeight="1" x14ac:dyDescent="0.2">
      <c r="A119" s="47"/>
      <c r="B119" s="48" t="s">
        <v>439</v>
      </c>
      <c r="C119" s="49">
        <v>4</v>
      </c>
      <c r="D119" s="73"/>
      <c r="E119" s="68"/>
      <c r="F119" s="68" t="s">
        <v>370</v>
      </c>
      <c r="G119" s="68"/>
      <c r="H119" s="69"/>
      <c r="I119" s="143" t="s">
        <v>496</v>
      </c>
      <c r="J119" s="124"/>
      <c r="K119" s="122" t="s">
        <v>25</v>
      </c>
      <c r="L119" s="122"/>
      <c r="M119" s="127" t="s">
        <v>498</v>
      </c>
      <c r="N119" s="52"/>
      <c r="O119" s="207"/>
      <c r="P119" s="122"/>
      <c r="Q119" s="124"/>
      <c r="R119" s="52"/>
      <c r="S119" s="122"/>
      <c r="T119" s="52"/>
      <c r="U119" s="127"/>
      <c r="V119" s="131"/>
      <c r="W119" s="52"/>
      <c r="X119" s="52"/>
      <c r="Y119" s="134"/>
      <c r="Z119" s="116"/>
      <c r="AA119" s="116"/>
      <c r="AB119" s="52"/>
      <c r="AC119" s="136"/>
      <c r="AD119" s="150">
        <f t="shared" si="1"/>
        <v>4</v>
      </c>
    </row>
    <row r="120" spans="1:30" ht="15.75" hidden="1" customHeight="1" x14ac:dyDescent="0.2">
      <c r="A120" s="47"/>
      <c r="B120" s="48" t="s">
        <v>530</v>
      </c>
      <c r="C120" s="63"/>
      <c r="D120" s="73"/>
      <c r="E120" s="58"/>
      <c r="F120" s="68"/>
      <c r="G120" s="68"/>
      <c r="H120" s="52"/>
      <c r="I120" s="116"/>
      <c r="J120" s="116"/>
      <c r="K120" s="52"/>
      <c r="L120" s="52"/>
      <c r="M120" s="52"/>
      <c r="N120" s="52"/>
      <c r="O120" s="52"/>
      <c r="P120" s="116"/>
      <c r="Q120" s="52"/>
      <c r="R120" s="52"/>
      <c r="S120" s="52"/>
      <c r="T120" s="116"/>
      <c r="U120" s="52"/>
      <c r="V120" s="52"/>
      <c r="W120" s="52"/>
      <c r="X120" s="52"/>
      <c r="Y120" s="52"/>
      <c r="Z120" s="116"/>
      <c r="AA120" s="116"/>
      <c r="AB120" s="116"/>
      <c r="AC120" s="136"/>
      <c r="AD120" s="150">
        <f t="shared" si="1"/>
        <v>0</v>
      </c>
    </row>
    <row r="121" spans="1:30" ht="15.75" hidden="1" customHeight="1" x14ac:dyDescent="0.2">
      <c r="A121" s="47"/>
      <c r="B121" s="48" t="s">
        <v>531</v>
      </c>
      <c r="C121" s="63"/>
      <c r="D121" s="73"/>
      <c r="E121" s="58"/>
      <c r="F121" s="68"/>
      <c r="G121" s="70"/>
      <c r="H121" s="68"/>
      <c r="I121" s="124"/>
      <c r="J121" s="116"/>
      <c r="K121" s="116"/>
      <c r="L121" s="122"/>
      <c r="M121" s="122"/>
      <c r="N121" s="116"/>
      <c r="O121" s="52"/>
      <c r="P121" s="52"/>
      <c r="Q121" s="52"/>
      <c r="R121" s="52"/>
      <c r="S121" s="116"/>
      <c r="T121" s="52"/>
      <c r="U121" s="52"/>
      <c r="V121" s="52"/>
      <c r="W121" s="52"/>
      <c r="X121" s="52"/>
      <c r="Y121" s="52"/>
      <c r="Z121" s="116"/>
      <c r="AA121" s="116"/>
      <c r="AB121" s="116"/>
      <c r="AC121" s="116"/>
      <c r="AD121" s="150">
        <f t="shared" si="1"/>
        <v>0</v>
      </c>
    </row>
    <row r="122" spans="1:30" ht="15.75" hidden="1" customHeight="1" x14ac:dyDescent="0.2">
      <c r="A122" s="47"/>
      <c r="B122" s="48" t="s">
        <v>532</v>
      </c>
      <c r="C122" s="49"/>
      <c r="D122" s="73"/>
      <c r="E122" s="58"/>
      <c r="F122" s="70"/>
      <c r="G122" s="68"/>
      <c r="H122" s="69"/>
      <c r="I122" s="143"/>
      <c r="J122" s="116"/>
      <c r="K122" s="52"/>
      <c r="L122" s="52"/>
      <c r="M122" s="52"/>
      <c r="N122" s="116"/>
      <c r="O122" s="52"/>
      <c r="P122" s="52"/>
      <c r="Q122" s="52"/>
      <c r="R122" s="52"/>
      <c r="S122" s="52"/>
      <c r="T122" s="52"/>
      <c r="U122" s="52"/>
      <c r="V122" s="52"/>
      <c r="W122" s="52"/>
      <c r="X122" s="52"/>
      <c r="Y122" s="52"/>
      <c r="Z122" s="116"/>
      <c r="AA122" s="116"/>
      <c r="AB122" s="116"/>
      <c r="AC122" s="138"/>
      <c r="AD122" s="150">
        <f t="shared" si="1"/>
        <v>0</v>
      </c>
    </row>
    <row r="123" spans="1:30" ht="15.75" hidden="1" customHeight="1" x14ac:dyDescent="0.2">
      <c r="A123" s="47"/>
      <c r="B123" s="48" t="s">
        <v>533</v>
      </c>
      <c r="C123" s="49"/>
      <c r="D123" s="73"/>
      <c r="E123" s="58"/>
      <c r="F123" s="70"/>
      <c r="G123" s="68"/>
      <c r="H123" s="122"/>
      <c r="I123" s="116"/>
      <c r="J123" s="116"/>
      <c r="K123" s="122"/>
      <c r="L123" s="122"/>
      <c r="M123" s="122"/>
      <c r="N123" s="116"/>
      <c r="O123" s="52"/>
      <c r="P123" s="59"/>
      <c r="Q123" s="52"/>
      <c r="R123" s="52"/>
      <c r="S123" s="52"/>
      <c r="T123" s="52"/>
      <c r="U123" s="52"/>
      <c r="V123" s="52"/>
      <c r="W123" s="52"/>
      <c r="X123" s="52"/>
      <c r="Y123" s="52"/>
      <c r="Z123" s="116"/>
      <c r="AA123" s="116"/>
      <c r="AB123" s="116"/>
      <c r="AC123" s="138"/>
      <c r="AD123" s="150">
        <f t="shared" si="1"/>
        <v>0</v>
      </c>
    </row>
    <row r="124" spans="1:30" ht="15.75" hidden="1" customHeight="1" x14ac:dyDescent="0.2">
      <c r="A124" s="47"/>
      <c r="B124" s="48" t="s">
        <v>534</v>
      </c>
      <c r="C124" s="49"/>
      <c r="D124" s="73"/>
      <c r="E124" s="58"/>
      <c r="F124" s="68"/>
      <c r="G124" s="68"/>
      <c r="H124" s="122"/>
      <c r="I124" s="116"/>
      <c r="J124" s="124"/>
      <c r="K124" s="52"/>
      <c r="L124" s="52"/>
      <c r="M124" s="52"/>
      <c r="N124" s="116"/>
      <c r="O124" s="52"/>
      <c r="P124" s="52"/>
      <c r="Q124" s="52"/>
      <c r="R124" s="52"/>
      <c r="S124" s="52"/>
      <c r="T124" s="52"/>
      <c r="U124" s="52"/>
      <c r="V124" s="52"/>
      <c r="W124" s="116"/>
      <c r="X124" s="52"/>
      <c r="Y124" s="52"/>
      <c r="Z124" s="116"/>
      <c r="AA124" s="116"/>
      <c r="AB124" s="116"/>
      <c r="AC124" s="138"/>
      <c r="AD124" s="150">
        <f t="shared" si="1"/>
        <v>0</v>
      </c>
    </row>
    <row r="125" spans="1:30" ht="15.75" hidden="1" customHeight="1" x14ac:dyDescent="0.2">
      <c r="A125" s="5"/>
      <c r="B125" s="48" t="s">
        <v>535</v>
      </c>
      <c r="C125" s="49"/>
      <c r="D125" s="73"/>
      <c r="E125" s="58"/>
      <c r="F125" s="70"/>
      <c r="G125" s="68"/>
      <c r="H125" s="52"/>
      <c r="I125" s="116"/>
      <c r="J125" s="116"/>
      <c r="K125" s="52"/>
      <c r="L125" s="52"/>
      <c r="M125" s="52"/>
      <c r="N125" s="52"/>
      <c r="O125" s="52"/>
      <c r="P125" s="52"/>
      <c r="Q125" s="52"/>
      <c r="R125" s="122"/>
      <c r="S125" s="52"/>
      <c r="T125" s="52"/>
      <c r="U125" s="52"/>
      <c r="V125" s="52"/>
      <c r="W125" s="127"/>
      <c r="X125" s="52"/>
      <c r="Y125" s="52"/>
      <c r="Z125" s="116"/>
      <c r="AA125" s="116"/>
      <c r="AB125" s="116"/>
      <c r="AC125" s="138"/>
      <c r="AD125" s="150">
        <f t="shared" si="1"/>
        <v>0</v>
      </c>
    </row>
    <row r="126" spans="1:30" ht="15.75" hidden="1" customHeight="1" x14ac:dyDescent="0.2">
      <c r="A126" s="5"/>
      <c r="B126" s="48" t="s">
        <v>536</v>
      </c>
      <c r="C126" s="49"/>
      <c r="D126" s="73"/>
      <c r="E126" s="58"/>
      <c r="F126" s="68"/>
      <c r="G126" s="68"/>
      <c r="H126" s="52"/>
      <c r="I126" s="116"/>
      <c r="J126" s="131"/>
      <c r="K126" s="52"/>
      <c r="L126" s="52"/>
      <c r="M126" s="52"/>
      <c r="N126" s="52"/>
      <c r="O126" s="52"/>
      <c r="P126" s="52"/>
      <c r="Q126" s="52"/>
      <c r="R126" s="52"/>
      <c r="S126" s="52"/>
      <c r="T126" s="52"/>
      <c r="U126" s="52"/>
      <c r="V126" s="52"/>
      <c r="W126" s="52"/>
      <c r="X126" s="52"/>
      <c r="Y126" s="52"/>
      <c r="Z126" s="116"/>
      <c r="AA126" s="116"/>
      <c r="AB126" s="116"/>
      <c r="AC126" s="116"/>
      <c r="AD126" s="150">
        <f t="shared" si="1"/>
        <v>0</v>
      </c>
    </row>
    <row r="127" spans="1:30" ht="15.75" customHeight="1" x14ac:dyDescent="0.2">
      <c r="A127" s="47"/>
      <c r="B127" s="48" t="s">
        <v>166</v>
      </c>
      <c r="C127" s="49">
        <v>4</v>
      </c>
      <c r="D127" s="73"/>
      <c r="E127" s="115"/>
      <c r="F127" s="68" t="s">
        <v>370</v>
      </c>
      <c r="G127" s="68" t="s">
        <v>494</v>
      </c>
      <c r="H127" s="68"/>
      <c r="I127" s="68" t="s">
        <v>496</v>
      </c>
      <c r="J127" s="124"/>
      <c r="K127" s="122"/>
      <c r="L127" s="124" t="s">
        <v>497</v>
      </c>
      <c r="M127" s="127"/>
      <c r="N127" s="122"/>
      <c r="O127" s="122"/>
      <c r="P127" s="207"/>
      <c r="Q127" s="122"/>
      <c r="R127" s="124"/>
      <c r="S127" s="52"/>
      <c r="T127" s="124"/>
      <c r="U127" s="131"/>
      <c r="V127" s="127"/>
      <c r="W127" s="52"/>
      <c r="X127" s="52"/>
      <c r="Y127" s="52"/>
      <c r="Z127" s="116"/>
      <c r="AA127" s="116"/>
      <c r="AB127" s="116"/>
      <c r="AC127" s="138"/>
      <c r="AD127" s="150">
        <f t="shared" si="1"/>
        <v>4</v>
      </c>
    </row>
    <row r="128" spans="1:30" ht="15.75" hidden="1" customHeight="1" x14ac:dyDescent="0.2">
      <c r="A128" s="5"/>
      <c r="B128" s="48" t="s">
        <v>537</v>
      </c>
      <c r="C128" s="49"/>
      <c r="D128" s="73"/>
      <c r="E128" s="58"/>
      <c r="F128" s="68"/>
      <c r="G128" s="70"/>
      <c r="H128" s="52"/>
      <c r="I128" s="116"/>
      <c r="J128" s="116"/>
      <c r="K128" s="52"/>
      <c r="L128" s="52"/>
      <c r="M128" s="52"/>
      <c r="N128" s="52"/>
      <c r="O128" s="52"/>
      <c r="P128" s="52"/>
      <c r="Q128" s="52"/>
      <c r="R128" s="52"/>
      <c r="S128" s="52"/>
      <c r="T128" s="52"/>
      <c r="U128" s="52"/>
      <c r="V128" s="52"/>
      <c r="W128" s="52"/>
      <c r="X128" s="52"/>
      <c r="Y128" s="52"/>
      <c r="Z128" s="116"/>
      <c r="AA128" s="116"/>
      <c r="AB128" s="116"/>
      <c r="AC128" s="138"/>
      <c r="AD128" s="150">
        <f t="shared" si="1"/>
        <v>0</v>
      </c>
    </row>
    <row r="129" spans="1:30" ht="15.75" hidden="1" customHeight="1" x14ac:dyDescent="0.2">
      <c r="A129" s="5"/>
      <c r="B129" s="48" t="s">
        <v>538</v>
      </c>
      <c r="C129" s="49"/>
      <c r="D129" s="74"/>
      <c r="E129" s="58"/>
      <c r="F129" s="68"/>
      <c r="G129" s="68"/>
      <c r="H129" s="52"/>
      <c r="I129" s="116"/>
      <c r="J129" s="116"/>
      <c r="K129" s="122"/>
      <c r="L129" s="122"/>
      <c r="M129" s="52"/>
      <c r="N129" s="52"/>
      <c r="O129" s="52"/>
      <c r="P129" s="52"/>
      <c r="Q129" s="52"/>
      <c r="R129" s="52"/>
      <c r="S129" s="122"/>
      <c r="T129" s="52"/>
      <c r="U129" s="116"/>
      <c r="V129" s="52"/>
      <c r="W129" s="52"/>
      <c r="X129" s="52"/>
      <c r="Y129" s="52"/>
      <c r="Z129" s="116"/>
      <c r="AA129" s="116"/>
      <c r="AB129" s="116"/>
      <c r="AC129" s="138"/>
      <c r="AD129" s="150">
        <f t="shared" si="1"/>
        <v>0</v>
      </c>
    </row>
    <row r="130" spans="1:30" ht="15.75" hidden="1" customHeight="1" x14ac:dyDescent="0.2">
      <c r="A130" s="47"/>
      <c r="B130" s="48" t="s">
        <v>539</v>
      </c>
      <c r="C130" s="49"/>
      <c r="D130" s="74"/>
      <c r="E130" s="68"/>
      <c r="F130" s="68"/>
      <c r="G130" s="68"/>
      <c r="H130" s="69"/>
      <c r="I130" s="143"/>
      <c r="J130" s="124"/>
      <c r="K130" s="122"/>
      <c r="L130" s="122"/>
      <c r="M130" s="122"/>
      <c r="N130" s="122"/>
      <c r="O130" s="122"/>
      <c r="P130" s="52"/>
      <c r="Q130" s="52"/>
      <c r="R130" s="52"/>
      <c r="S130" s="52"/>
      <c r="T130" s="52"/>
      <c r="U130" s="116"/>
      <c r="V130" s="52"/>
      <c r="W130" s="52"/>
      <c r="X130" s="52"/>
      <c r="Y130" s="52"/>
      <c r="Z130" s="116"/>
      <c r="AA130" s="116"/>
      <c r="AB130" s="116"/>
      <c r="AC130" s="138"/>
      <c r="AD130" s="150"/>
    </row>
    <row r="131" spans="1:30" ht="15.75" hidden="1" customHeight="1" x14ac:dyDescent="0.2">
      <c r="A131" s="47"/>
      <c r="B131" s="48" t="s">
        <v>540</v>
      </c>
      <c r="C131" s="49"/>
      <c r="D131" s="74"/>
      <c r="E131" s="68"/>
      <c r="F131" s="68"/>
      <c r="G131" s="68"/>
      <c r="H131" s="69"/>
      <c r="I131" s="116"/>
      <c r="J131" s="116"/>
      <c r="K131" s="122"/>
      <c r="L131" s="51"/>
      <c r="M131" s="122"/>
      <c r="N131" s="122"/>
      <c r="O131" s="122"/>
      <c r="P131" s="52"/>
      <c r="Q131" s="52"/>
      <c r="R131" s="52"/>
      <c r="S131" s="52"/>
      <c r="T131" s="52"/>
      <c r="U131" s="116"/>
      <c r="V131" s="52"/>
      <c r="W131" s="52"/>
      <c r="X131" s="52"/>
      <c r="Y131" s="116"/>
      <c r="Z131" s="116"/>
      <c r="AA131" s="116"/>
      <c r="AB131" s="116"/>
      <c r="AC131" s="138"/>
      <c r="AD131" s="150">
        <f t="shared" ref="AD131:AD138" si="2">COUNTA(E131:O131,Q131:AC131)</f>
        <v>0</v>
      </c>
    </row>
    <row r="132" spans="1:30" ht="15.75" hidden="1" customHeight="1" x14ac:dyDescent="0.2">
      <c r="A132" s="47">
        <v>66</v>
      </c>
      <c r="B132" s="48" t="s">
        <v>541</v>
      </c>
      <c r="C132" s="49"/>
      <c r="D132" s="74"/>
      <c r="E132" s="68"/>
      <c r="F132" s="68"/>
      <c r="G132" s="68"/>
      <c r="H132" s="52"/>
      <c r="I132" s="116"/>
      <c r="J132" s="116"/>
      <c r="K132" s="52"/>
      <c r="L132" s="52"/>
      <c r="M132" s="52"/>
      <c r="N132" s="52"/>
      <c r="O132" s="52"/>
      <c r="P132" s="52"/>
      <c r="Q132" s="52"/>
      <c r="R132" s="52"/>
      <c r="S132" s="52"/>
      <c r="T132" s="52"/>
      <c r="U132" s="52"/>
      <c r="V132" s="52"/>
      <c r="W132" s="52"/>
      <c r="X132" s="52"/>
      <c r="Y132" s="52"/>
      <c r="Z132" s="116"/>
      <c r="AA132" s="116"/>
      <c r="AB132" s="116"/>
      <c r="AC132" s="138"/>
      <c r="AD132" s="150">
        <f t="shared" si="2"/>
        <v>0</v>
      </c>
    </row>
    <row r="133" spans="1:30" ht="15.75" hidden="1" customHeight="1" x14ac:dyDescent="0.2">
      <c r="A133" s="129"/>
      <c r="B133" s="48" t="s">
        <v>542</v>
      </c>
      <c r="C133" s="63"/>
      <c r="D133" s="73"/>
      <c r="E133" s="58"/>
      <c r="F133" s="70"/>
      <c r="G133" s="68"/>
      <c r="H133" s="70"/>
      <c r="I133" s="116"/>
      <c r="J133" s="116"/>
      <c r="K133" s="52"/>
      <c r="L133" s="52"/>
      <c r="M133" s="52"/>
      <c r="N133" s="52"/>
      <c r="O133" s="52"/>
      <c r="P133" s="52"/>
      <c r="Q133" s="52"/>
      <c r="R133" s="52"/>
      <c r="S133" s="52"/>
      <c r="T133" s="52"/>
      <c r="U133" s="52"/>
      <c r="V133" s="52"/>
      <c r="W133" s="52"/>
      <c r="X133" s="52"/>
      <c r="Y133" s="52"/>
      <c r="Z133" s="116"/>
      <c r="AA133" s="116"/>
      <c r="AB133" s="116"/>
      <c r="AC133" s="138"/>
      <c r="AD133" s="150">
        <f t="shared" si="2"/>
        <v>0</v>
      </c>
    </row>
    <row r="134" spans="1:30" ht="15.75" hidden="1" customHeight="1" x14ac:dyDescent="0.2">
      <c r="A134" s="5"/>
      <c r="B134" s="48" t="s">
        <v>543</v>
      </c>
      <c r="C134" s="49"/>
      <c r="D134" s="73"/>
      <c r="E134" s="58"/>
      <c r="F134" s="70"/>
      <c r="G134" s="68"/>
      <c r="H134" s="52"/>
      <c r="I134" s="131"/>
      <c r="J134" s="116"/>
      <c r="K134" s="52"/>
      <c r="L134" s="52"/>
      <c r="M134" s="52"/>
      <c r="N134" s="52"/>
      <c r="O134" s="52"/>
      <c r="P134" s="52"/>
      <c r="Q134" s="52"/>
      <c r="R134" s="52"/>
      <c r="S134" s="52"/>
      <c r="T134" s="52"/>
      <c r="U134" s="52"/>
      <c r="V134" s="52"/>
      <c r="W134" s="52"/>
      <c r="X134" s="52"/>
      <c r="Y134" s="52"/>
      <c r="Z134" s="116"/>
      <c r="AA134" s="116"/>
      <c r="AB134" s="116"/>
      <c r="AC134" s="138"/>
      <c r="AD134" s="150">
        <f t="shared" si="2"/>
        <v>0</v>
      </c>
    </row>
    <row r="135" spans="1:30" ht="15.75" hidden="1" customHeight="1" x14ac:dyDescent="0.2">
      <c r="A135" s="212"/>
      <c r="B135" s="48" t="s">
        <v>544</v>
      </c>
      <c r="C135" s="63"/>
      <c r="D135" s="73"/>
      <c r="E135" s="68"/>
      <c r="F135" s="68"/>
      <c r="G135" s="68"/>
      <c r="H135" s="70"/>
      <c r="I135" s="116"/>
      <c r="J135" s="116"/>
      <c r="K135" s="52"/>
      <c r="L135" s="52"/>
      <c r="M135" s="52"/>
      <c r="N135" s="52"/>
      <c r="O135" s="52"/>
      <c r="P135" s="52"/>
      <c r="Q135" s="52"/>
      <c r="R135" s="116"/>
      <c r="S135" s="52"/>
      <c r="T135" s="52"/>
      <c r="U135" s="52"/>
      <c r="V135" s="52"/>
      <c r="W135" s="52"/>
      <c r="X135" s="52"/>
      <c r="Y135" s="52"/>
      <c r="Z135" s="116"/>
      <c r="AA135" s="116"/>
      <c r="AB135" s="116"/>
      <c r="AC135" s="138"/>
      <c r="AD135" s="150">
        <f t="shared" si="2"/>
        <v>0</v>
      </c>
    </row>
    <row r="136" spans="1:30" ht="15.75" hidden="1" customHeight="1" x14ac:dyDescent="0.2">
      <c r="A136" s="47"/>
      <c r="B136" s="48" t="s">
        <v>545</v>
      </c>
      <c r="C136" s="63"/>
      <c r="D136" s="73"/>
      <c r="E136" s="68"/>
      <c r="F136" s="68"/>
      <c r="G136" s="68"/>
      <c r="H136" s="70"/>
      <c r="I136" s="124"/>
      <c r="J136" s="116"/>
      <c r="K136" s="52"/>
      <c r="L136" s="52"/>
      <c r="M136" s="52"/>
      <c r="N136" s="52"/>
      <c r="O136" s="52"/>
      <c r="P136" s="52"/>
      <c r="Q136" s="52"/>
      <c r="R136" s="52"/>
      <c r="S136" s="52"/>
      <c r="T136" s="52"/>
      <c r="U136" s="52"/>
      <c r="V136" s="52"/>
      <c r="W136" s="52"/>
      <c r="X136" s="52"/>
      <c r="Y136" s="52"/>
      <c r="Z136" s="131"/>
      <c r="AA136" s="131"/>
      <c r="AB136" s="116"/>
      <c r="AC136" s="116"/>
      <c r="AD136" s="150">
        <f t="shared" si="2"/>
        <v>0</v>
      </c>
    </row>
    <row r="137" spans="1:30" ht="15.75" hidden="1" customHeight="1" x14ac:dyDescent="0.2">
      <c r="A137" s="47">
        <v>89</v>
      </c>
      <c r="B137" s="48" t="s">
        <v>546</v>
      </c>
      <c r="C137" s="63"/>
      <c r="D137" s="74"/>
      <c r="E137" s="68"/>
      <c r="F137" s="68"/>
      <c r="G137" s="68"/>
      <c r="H137" s="69"/>
      <c r="I137" s="143"/>
      <c r="J137" s="124"/>
      <c r="K137" s="122"/>
      <c r="L137" s="124"/>
      <c r="M137" s="131"/>
      <c r="N137" s="122"/>
      <c r="O137" s="122"/>
      <c r="P137" s="124"/>
      <c r="Q137" s="122"/>
      <c r="R137" s="122"/>
      <c r="S137" s="122"/>
      <c r="T137" s="122"/>
      <c r="U137" s="127"/>
      <c r="V137" s="131"/>
      <c r="W137" s="131"/>
      <c r="X137" s="52"/>
      <c r="Y137" s="149"/>
      <c r="Z137" s="131"/>
      <c r="AA137" s="149"/>
      <c r="AB137" s="138"/>
      <c r="AC137" s="138"/>
      <c r="AD137" s="150">
        <f t="shared" si="2"/>
        <v>0</v>
      </c>
    </row>
    <row r="138" spans="1:30" ht="15.75" customHeight="1" x14ac:dyDescent="0.2">
      <c r="A138" s="47"/>
      <c r="B138" s="48" t="s">
        <v>38</v>
      </c>
      <c r="C138" s="63">
        <v>4</v>
      </c>
      <c r="D138" s="74"/>
      <c r="E138" s="68"/>
      <c r="F138" s="68"/>
      <c r="G138" s="68"/>
      <c r="H138" s="69"/>
      <c r="I138" s="143"/>
      <c r="J138" s="116"/>
      <c r="K138" s="122"/>
      <c r="L138" s="122"/>
      <c r="M138" s="124"/>
      <c r="N138" s="122"/>
      <c r="O138" s="124"/>
      <c r="P138" s="124"/>
      <c r="Q138" s="122"/>
      <c r="R138" s="124"/>
      <c r="S138" s="122"/>
      <c r="T138" s="122"/>
      <c r="U138" s="127"/>
      <c r="V138" s="127"/>
      <c r="W138" s="131"/>
      <c r="X138" s="136"/>
      <c r="Y138" s="131"/>
      <c r="Z138" s="131" t="s">
        <v>359</v>
      </c>
      <c r="AA138" s="149" t="s">
        <v>360</v>
      </c>
      <c r="AB138" s="138" t="s">
        <v>361</v>
      </c>
      <c r="AC138" s="138" t="s">
        <v>362</v>
      </c>
      <c r="AD138" s="150">
        <f t="shared" si="2"/>
        <v>4</v>
      </c>
    </row>
    <row r="139" spans="1:30" ht="15.75" customHeight="1" x14ac:dyDescent="0.2">
      <c r="A139" s="47"/>
      <c r="B139" s="48" t="s">
        <v>84</v>
      </c>
      <c r="C139" s="63">
        <v>4</v>
      </c>
      <c r="D139" s="74"/>
      <c r="E139" s="58"/>
      <c r="F139" s="68" t="s">
        <v>370</v>
      </c>
      <c r="G139" s="68" t="s">
        <v>494</v>
      </c>
      <c r="H139" s="52"/>
      <c r="I139" s="143"/>
      <c r="J139" s="124"/>
      <c r="K139" s="122" t="s">
        <v>25</v>
      </c>
      <c r="L139" s="122"/>
      <c r="M139" s="131" t="s">
        <v>498</v>
      </c>
      <c r="N139" s="122"/>
      <c r="O139" s="116"/>
      <c r="P139" s="122"/>
      <c r="Q139" s="122"/>
      <c r="R139" s="122"/>
      <c r="S139" s="124"/>
      <c r="T139" s="124"/>
      <c r="U139" s="131"/>
      <c r="V139" s="52"/>
      <c r="W139" s="131"/>
      <c r="X139" s="136"/>
      <c r="Y139" s="149"/>
      <c r="Z139" s="116"/>
      <c r="AA139" s="116"/>
      <c r="AB139" s="116"/>
      <c r="AC139" s="138"/>
      <c r="AD139" s="150">
        <f>COUNTA(E139:O139,Q139:AC139)</f>
        <v>4</v>
      </c>
    </row>
    <row r="140" spans="1:30" ht="15.75" customHeight="1" x14ac:dyDescent="0.2">
      <c r="A140" s="47"/>
      <c r="B140" s="48" t="s">
        <v>468</v>
      </c>
      <c r="C140" s="63">
        <v>4</v>
      </c>
      <c r="D140" s="74"/>
      <c r="E140" s="68"/>
      <c r="F140" s="68"/>
      <c r="G140" s="68"/>
      <c r="H140" s="68"/>
      <c r="I140" s="68"/>
      <c r="J140" s="116"/>
      <c r="K140" s="122"/>
      <c r="L140" s="124"/>
      <c r="M140" s="124"/>
      <c r="N140" s="122"/>
      <c r="O140" s="116"/>
      <c r="P140" s="124"/>
      <c r="Q140" s="124"/>
      <c r="R140" s="124"/>
      <c r="S140" s="122"/>
      <c r="T140" s="122"/>
      <c r="U140" s="127"/>
      <c r="V140" s="127"/>
      <c r="W140" s="131" t="s">
        <v>507</v>
      </c>
      <c r="X140" s="136" t="s">
        <v>299</v>
      </c>
      <c r="Y140" s="149" t="s">
        <v>508</v>
      </c>
      <c r="Z140" s="131" t="s">
        <v>359</v>
      </c>
      <c r="AA140" s="116"/>
      <c r="AB140" s="116"/>
      <c r="AC140" s="138"/>
      <c r="AD140" s="150">
        <f t="shared" ref="AD140:AD146" si="3">COUNTA(E140:O140,Q140:AC140)</f>
        <v>4</v>
      </c>
    </row>
    <row r="141" spans="1:30" ht="15.75" customHeight="1" x14ac:dyDescent="0.2">
      <c r="A141" s="47"/>
      <c r="B141" s="48" t="s">
        <v>547</v>
      </c>
      <c r="C141" s="63">
        <v>4</v>
      </c>
      <c r="D141" s="73"/>
      <c r="E141" s="68"/>
      <c r="F141" s="68" t="s">
        <v>370</v>
      </c>
      <c r="G141" s="68"/>
      <c r="H141" s="68" t="s">
        <v>495</v>
      </c>
      <c r="I141" s="143" t="s">
        <v>496</v>
      </c>
      <c r="J141" s="124"/>
      <c r="K141" s="122"/>
      <c r="L141" s="122" t="s">
        <v>497</v>
      </c>
      <c r="M141" s="124"/>
      <c r="N141" s="122"/>
      <c r="O141" s="122"/>
      <c r="P141" s="122"/>
      <c r="Q141" s="124"/>
      <c r="R141" s="122"/>
      <c r="S141" s="122"/>
      <c r="T141" s="122"/>
      <c r="U141" s="52"/>
      <c r="V141" s="116"/>
      <c r="W141" s="116"/>
      <c r="X141" s="136"/>
      <c r="Y141" s="131"/>
      <c r="Z141" s="116"/>
      <c r="AA141" s="149"/>
      <c r="AB141" s="138"/>
      <c r="AC141" s="138"/>
      <c r="AD141" s="150">
        <f t="shared" si="3"/>
        <v>4</v>
      </c>
    </row>
    <row r="142" spans="1:30" ht="15.75" hidden="1" customHeight="1" x14ac:dyDescent="0.2">
      <c r="A142" s="47">
        <v>93</v>
      </c>
      <c r="B142" s="48" t="s">
        <v>96</v>
      </c>
      <c r="C142" s="63"/>
      <c r="D142" s="74"/>
      <c r="E142" s="68"/>
      <c r="F142" s="68"/>
      <c r="G142" s="68"/>
      <c r="H142" s="70"/>
      <c r="I142" s="115"/>
      <c r="J142" s="124"/>
      <c r="K142" s="52"/>
      <c r="L142" s="122"/>
      <c r="M142" s="124"/>
      <c r="N142" s="124"/>
      <c r="O142" s="122"/>
      <c r="P142" s="122"/>
      <c r="Q142" s="122"/>
      <c r="R142" s="122"/>
      <c r="S142" s="122"/>
      <c r="T142" s="122"/>
      <c r="U142" s="127"/>
      <c r="V142" s="127"/>
      <c r="W142" s="131"/>
      <c r="X142" s="136"/>
      <c r="Y142" s="131"/>
      <c r="Z142" s="131"/>
      <c r="AA142" s="149"/>
      <c r="AB142" s="138"/>
      <c r="AC142" s="138"/>
      <c r="AD142" s="150">
        <f t="shared" si="3"/>
        <v>0</v>
      </c>
    </row>
    <row r="143" spans="1:30" ht="15.75" customHeight="1" x14ac:dyDescent="0.2">
      <c r="A143" s="47"/>
      <c r="B143" s="48" t="s">
        <v>548</v>
      </c>
      <c r="C143" s="63">
        <v>4</v>
      </c>
      <c r="D143" s="74"/>
      <c r="E143" s="68"/>
      <c r="F143" s="68"/>
      <c r="G143" s="68" t="s">
        <v>494</v>
      </c>
      <c r="H143" s="68" t="s">
        <v>495</v>
      </c>
      <c r="I143" s="68"/>
      <c r="J143" s="116"/>
      <c r="K143" s="52"/>
      <c r="L143" s="122" t="s">
        <v>497</v>
      </c>
      <c r="M143" s="124"/>
      <c r="N143" s="124"/>
      <c r="O143" s="122" t="s">
        <v>500</v>
      </c>
      <c r="P143" s="124"/>
      <c r="Q143" s="124"/>
      <c r="R143" s="122"/>
      <c r="S143" s="122"/>
      <c r="T143" s="124"/>
      <c r="U143" s="52"/>
      <c r="V143" s="52"/>
      <c r="W143" s="131"/>
      <c r="X143" s="136"/>
      <c r="Y143" s="131"/>
      <c r="Z143" s="131"/>
      <c r="AA143" s="131"/>
      <c r="AB143" s="138"/>
      <c r="AC143" s="138"/>
      <c r="AD143" s="150">
        <f t="shared" si="3"/>
        <v>4</v>
      </c>
    </row>
    <row r="144" spans="1:30" ht="15.75" hidden="1" customHeight="1" x14ac:dyDescent="0.2">
      <c r="A144" s="47"/>
      <c r="B144" s="48" t="s">
        <v>109</v>
      </c>
      <c r="C144" s="63"/>
      <c r="D144" s="74"/>
      <c r="E144" s="68"/>
      <c r="F144" s="68"/>
      <c r="G144" s="68"/>
      <c r="H144" s="68"/>
      <c r="I144" s="115"/>
      <c r="J144" s="124"/>
      <c r="K144" s="52"/>
      <c r="L144" s="122"/>
      <c r="M144" s="131"/>
      <c r="N144" s="116"/>
      <c r="O144" s="52"/>
      <c r="P144" s="124"/>
      <c r="Q144" s="124"/>
      <c r="R144" s="122"/>
      <c r="S144" s="124"/>
      <c r="T144" s="124"/>
      <c r="U144" s="127"/>
      <c r="V144" s="127"/>
      <c r="W144" s="131"/>
      <c r="X144" s="136"/>
      <c r="Y144" s="131"/>
      <c r="Z144" s="131"/>
      <c r="AA144" s="149"/>
      <c r="AB144" s="138"/>
      <c r="AC144" s="138"/>
      <c r="AD144" s="150">
        <f>COUNTA(E144:O144,Q144:AC144)</f>
        <v>0</v>
      </c>
    </row>
    <row r="145" spans="1:30" ht="15.75" customHeight="1" x14ac:dyDescent="0.2">
      <c r="A145" s="47"/>
      <c r="B145" s="48" t="s">
        <v>549</v>
      </c>
      <c r="C145" s="63">
        <v>4</v>
      </c>
      <c r="D145" s="74"/>
      <c r="E145" s="68"/>
      <c r="F145" s="68"/>
      <c r="G145" s="68"/>
      <c r="H145" s="68"/>
      <c r="I145" s="68"/>
      <c r="J145" s="116"/>
      <c r="K145" s="122"/>
      <c r="L145" s="52"/>
      <c r="M145" s="131"/>
      <c r="N145" s="122" t="s">
        <v>499</v>
      </c>
      <c r="O145" s="122" t="s">
        <v>500</v>
      </c>
      <c r="P145" s="124"/>
      <c r="Q145" s="122" t="s">
        <v>501</v>
      </c>
      <c r="R145" s="124" t="s">
        <v>502</v>
      </c>
      <c r="S145" s="116"/>
      <c r="T145" s="122"/>
      <c r="U145" s="52"/>
      <c r="V145" s="116"/>
      <c r="W145" s="131"/>
      <c r="X145" s="136"/>
      <c r="Y145" s="131"/>
      <c r="Z145" s="131"/>
      <c r="AA145" s="131"/>
      <c r="AB145" s="138"/>
      <c r="AC145" s="138"/>
      <c r="AD145" s="150">
        <f t="shared" si="3"/>
        <v>4</v>
      </c>
    </row>
    <row r="146" spans="1:30" ht="15.75" hidden="1" customHeight="1" x14ac:dyDescent="0.2">
      <c r="A146" s="47"/>
      <c r="B146" s="48" t="s">
        <v>550</v>
      </c>
      <c r="C146" s="63"/>
      <c r="D146" s="74"/>
      <c r="E146" s="58"/>
      <c r="F146" s="68"/>
      <c r="G146" s="68"/>
      <c r="H146" s="68"/>
      <c r="I146" s="68"/>
      <c r="J146" s="124"/>
      <c r="K146" s="52"/>
      <c r="L146" s="122"/>
      <c r="M146" s="124"/>
      <c r="N146" s="124"/>
      <c r="O146" s="122"/>
      <c r="P146" s="122"/>
      <c r="Q146" s="122"/>
      <c r="R146" s="122"/>
      <c r="S146" s="122"/>
      <c r="T146" s="122"/>
      <c r="U146" s="127"/>
      <c r="V146" s="127"/>
      <c r="W146" s="131"/>
      <c r="X146" s="136"/>
      <c r="Y146" s="131"/>
      <c r="Z146" s="131"/>
      <c r="AA146" s="149"/>
      <c r="AB146" s="138"/>
      <c r="AC146" s="138"/>
      <c r="AD146" s="150">
        <f t="shared" si="3"/>
        <v>0</v>
      </c>
    </row>
    <row r="147" spans="1:30" ht="15.75" hidden="1" customHeight="1" x14ac:dyDescent="0.2">
      <c r="A147" s="47"/>
      <c r="B147" s="48" t="s">
        <v>414</v>
      </c>
      <c r="C147" s="63"/>
      <c r="D147" s="73"/>
      <c r="E147" s="58"/>
      <c r="F147" s="68"/>
      <c r="G147" s="68"/>
      <c r="H147" s="68"/>
      <c r="I147" s="233"/>
      <c r="J147" s="124"/>
      <c r="K147" s="122"/>
      <c r="L147" s="122"/>
      <c r="M147" s="131"/>
      <c r="N147" s="124"/>
      <c r="O147" s="124"/>
      <c r="P147" s="122"/>
      <c r="Q147" s="122"/>
      <c r="R147" s="122"/>
      <c r="S147" s="122"/>
      <c r="T147" s="122"/>
      <c r="U147" s="127"/>
      <c r="V147" s="127"/>
      <c r="W147" s="131"/>
      <c r="X147" s="136"/>
      <c r="Y147" s="131"/>
      <c r="Z147" s="131"/>
      <c r="AA147" s="149"/>
      <c r="AB147" s="138"/>
      <c r="AC147" s="138"/>
      <c r="AD147" s="150">
        <f>COUNTA(E147:O147,Q147:AC147)</f>
        <v>0</v>
      </c>
    </row>
    <row r="148" spans="1:30" ht="15.75" hidden="1" customHeight="1" x14ac:dyDescent="0.2">
      <c r="A148" s="47"/>
      <c r="B148" s="48" t="s">
        <v>271</v>
      </c>
      <c r="C148" s="63"/>
      <c r="D148" s="73"/>
      <c r="E148" s="58"/>
      <c r="F148" s="68"/>
      <c r="G148" s="68"/>
      <c r="H148" s="68"/>
      <c r="I148" s="233"/>
      <c r="J148" s="117"/>
      <c r="K148" s="122"/>
      <c r="L148" s="52"/>
      <c r="M148" s="124"/>
      <c r="N148" s="124"/>
      <c r="O148" s="124"/>
      <c r="P148" s="122"/>
      <c r="Q148" s="122"/>
      <c r="R148" s="122"/>
      <c r="S148" s="122"/>
      <c r="T148" s="122"/>
      <c r="U148" s="127"/>
      <c r="V148" s="127"/>
      <c r="W148" s="131"/>
      <c r="X148" s="136"/>
      <c r="Y148" s="149"/>
      <c r="Z148" s="131"/>
      <c r="AA148" s="149"/>
      <c r="AB148" s="138"/>
      <c r="AC148" s="138"/>
      <c r="AD148" s="150">
        <f>COUNTA(E148:O148,Q148:AC148)</f>
        <v>0</v>
      </c>
    </row>
    <row r="149" spans="1:30" ht="15.75" hidden="1" customHeight="1" x14ac:dyDescent="0.2">
      <c r="A149" s="47">
        <v>100</v>
      </c>
      <c r="B149" s="48" t="s">
        <v>551</v>
      </c>
      <c r="C149" s="63"/>
      <c r="D149" s="74"/>
      <c r="E149" s="68"/>
      <c r="F149" s="70"/>
      <c r="G149" s="68"/>
      <c r="H149" s="68"/>
      <c r="I149" s="115"/>
      <c r="J149" s="124"/>
      <c r="K149" s="52"/>
      <c r="L149" s="122"/>
      <c r="M149" s="131"/>
      <c r="N149" s="124"/>
      <c r="O149" s="124"/>
      <c r="P149" s="122"/>
      <c r="Q149" s="122"/>
      <c r="R149" s="122"/>
      <c r="S149" s="122"/>
      <c r="T149" s="122"/>
      <c r="U149" s="127"/>
      <c r="V149" s="127"/>
      <c r="W149" s="131"/>
      <c r="X149" s="136"/>
      <c r="Y149" s="131"/>
      <c r="Z149" s="131"/>
      <c r="AA149" s="149"/>
      <c r="AB149" s="138"/>
      <c r="AC149" s="138"/>
      <c r="AD149" s="150">
        <f t="shared" ref="AD149:AD184" si="4">COUNTA(E149:O149,Q149:AC149)</f>
        <v>0</v>
      </c>
    </row>
    <row r="150" spans="1:30" ht="15.75" hidden="1" customHeight="1" x14ac:dyDescent="0.2">
      <c r="A150" s="47">
        <v>101</v>
      </c>
      <c r="B150" s="48" t="s">
        <v>227</v>
      </c>
      <c r="C150" s="63"/>
      <c r="D150" s="73"/>
      <c r="E150" s="68"/>
      <c r="F150" s="70"/>
      <c r="G150" s="68"/>
      <c r="H150" s="68"/>
      <c r="I150" s="115"/>
      <c r="J150" s="124"/>
      <c r="K150" s="52"/>
      <c r="L150" s="122"/>
      <c r="M150" s="131"/>
      <c r="N150" s="124"/>
      <c r="O150" s="124"/>
      <c r="P150" s="122"/>
      <c r="Q150" s="122"/>
      <c r="R150" s="122"/>
      <c r="S150" s="122"/>
      <c r="T150" s="122"/>
      <c r="U150" s="127"/>
      <c r="V150" s="127"/>
      <c r="W150" s="131"/>
      <c r="X150" s="136"/>
      <c r="Y150" s="131"/>
      <c r="Z150" s="131"/>
      <c r="AA150" s="149"/>
      <c r="AB150" s="138"/>
      <c r="AC150" s="138"/>
      <c r="AD150" s="150">
        <f t="shared" si="4"/>
        <v>0</v>
      </c>
    </row>
    <row r="151" spans="1:30" ht="15.75" hidden="1" customHeight="1" x14ac:dyDescent="0.2">
      <c r="A151" s="129"/>
      <c r="B151" s="48" t="s">
        <v>189</v>
      </c>
      <c r="C151" s="63"/>
      <c r="D151" s="73"/>
      <c r="E151" s="58"/>
      <c r="F151" s="68"/>
      <c r="G151" s="68"/>
      <c r="H151" s="70"/>
      <c r="I151" s="233"/>
      <c r="J151" s="116"/>
      <c r="K151" s="122"/>
      <c r="L151" s="122"/>
      <c r="M151" s="131"/>
      <c r="N151" s="124"/>
      <c r="O151" s="116"/>
      <c r="P151" s="52"/>
      <c r="Q151" s="122"/>
      <c r="R151" s="122"/>
      <c r="S151" s="122"/>
      <c r="T151" s="122"/>
      <c r="U151" s="127"/>
      <c r="V151" s="127"/>
      <c r="W151" s="131"/>
      <c r="X151" s="136"/>
      <c r="Y151" s="131"/>
      <c r="Z151" s="131"/>
      <c r="AA151" s="149"/>
      <c r="AB151" s="138"/>
      <c r="AC151" s="138"/>
      <c r="AD151" s="150">
        <f t="shared" si="4"/>
        <v>0</v>
      </c>
    </row>
    <row r="152" spans="1:30" ht="15.75" hidden="1" customHeight="1" x14ac:dyDescent="0.2">
      <c r="A152" s="47"/>
      <c r="B152" s="48" t="s">
        <v>552</v>
      </c>
      <c r="C152" s="63"/>
      <c r="D152" s="73"/>
      <c r="E152" s="68"/>
      <c r="F152" s="70"/>
      <c r="G152" s="68"/>
      <c r="H152" s="68"/>
      <c r="I152" s="115"/>
      <c r="J152" s="124"/>
      <c r="K152" s="52"/>
      <c r="L152" s="122"/>
      <c r="M152" s="131"/>
      <c r="N152" s="124"/>
      <c r="O152" s="124"/>
      <c r="P152" s="122"/>
      <c r="Q152" s="122"/>
      <c r="R152" s="122"/>
      <c r="S152" s="122"/>
      <c r="T152" s="122"/>
      <c r="U152" s="127"/>
      <c r="V152" s="127"/>
      <c r="W152" s="131"/>
      <c r="X152" s="136"/>
      <c r="Y152" s="131"/>
      <c r="Z152" s="131"/>
      <c r="AA152" s="149"/>
      <c r="AB152" s="138"/>
      <c r="AC152" s="138"/>
      <c r="AD152" s="150">
        <f t="shared" si="4"/>
        <v>0</v>
      </c>
    </row>
    <row r="153" spans="1:30" ht="15.75" customHeight="1" x14ac:dyDescent="0.2">
      <c r="A153" s="47">
        <v>97</v>
      </c>
      <c r="B153" s="48" t="s">
        <v>454</v>
      </c>
      <c r="C153" s="63">
        <v>3</v>
      </c>
      <c r="D153" s="74" t="s">
        <v>19</v>
      </c>
      <c r="E153" s="68" t="s">
        <v>493</v>
      </c>
      <c r="F153" s="68"/>
      <c r="G153" s="68"/>
      <c r="H153" s="68"/>
      <c r="I153" s="68"/>
      <c r="J153" s="116"/>
      <c r="K153" s="122"/>
      <c r="L153" s="122" t="s">
        <v>497</v>
      </c>
      <c r="M153" s="116"/>
      <c r="N153" s="116"/>
      <c r="O153" s="124" t="s">
        <v>500</v>
      </c>
      <c r="P153" s="122"/>
      <c r="Q153" s="122"/>
      <c r="R153" s="122"/>
      <c r="S153" s="122"/>
      <c r="T153" s="122"/>
      <c r="U153" s="127"/>
      <c r="V153" s="127"/>
      <c r="W153" s="131"/>
      <c r="X153" s="136"/>
      <c r="Y153" s="131"/>
      <c r="Z153" s="131"/>
      <c r="AA153" s="149"/>
      <c r="AB153" s="138"/>
      <c r="AC153" s="138"/>
      <c r="AD153" s="150">
        <f t="shared" si="4"/>
        <v>3</v>
      </c>
    </row>
    <row r="154" spans="1:30" ht="15.75" customHeight="1" x14ac:dyDescent="0.2">
      <c r="A154" s="47">
        <v>98</v>
      </c>
      <c r="B154" s="48" t="s">
        <v>553</v>
      </c>
      <c r="C154" s="63">
        <v>3</v>
      </c>
      <c r="D154" s="74"/>
      <c r="E154" s="58"/>
      <c r="F154" s="68"/>
      <c r="G154" s="68"/>
      <c r="H154" s="68"/>
      <c r="I154" s="115"/>
      <c r="J154" s="124"/>
      <c r="K154" s="122"/>
      <c r="L154" s="124"/>
      <c r="M154" s="124"/>
      <c r="N154" s="124"/>
      <c r="O154" s="124"/>
      <c r="P154" s="122"/>
      <c r="Q154" s="124"/>
      <c r="R154" s="124"/>
      <c r="S154" s="122"/>
      <c r="T154" s="122"/>
      <c r="U154" s="127"/>
      <c r="V154" s="127"/>
      <c r="W154" s="131"/>
      <c r="X154" s="136"/>
      <c r="Y154" s="131"/>
      <c r="Z154" s="131"/>
      <c r="AA154" s="149" t="s">
        <v>360</v>
      </c>
      <c r="AB154" s="138" t="s">
        <v>361</v>
      </c>
      <c r="AC154" s="138" t="s">
        <v>362</v>
      </c>
      <c r="AD154" s="150">
        <f t="shared" si="4"/>
        <v>3</v>
      </c>
    </row>
    <row r="155" spans="1:30" ht="15.75" customHeight="1" x14ac:dyDescent="0.2">
      <c r="A155" s="47"/>
      <c r="B155" s="48" t="s">
        <v>448</v>
      </c>
      <c r="C155" s="63">
        <v>3</v>
      </c>
      <c r="D155" s="73"/>
      <c r="E155" s="68"/>
      <c r="F155" s="68" t="s">
        <v>370</v>
      </c>
      <c r="G155" s="68" t="s">
        <v>494</v>
      </c>
      <c r="H155" s="68"/>
      <c r="I155" s="115" t="s">
        <v>496</v>
      </c>
      <c r="J155" s="124"/>
      <c r="K155" s="122"/>
      <c r="L155" s="122"/>
      <c r="M155" s="124"/>
      <c r="N155" s="124"/>
      <c r="O155" s="124"/>
      <c r="P155" s="122"/>
      <c r="Q155" s="124"/>
      <c r="R155" s="124"/>
      <c r="S155" s="124"/>
      <c r="T155" s="52"/>
      <c r="U155" s="127"/>
      <c r="V155" s="127"/>
      <c r="W155" s="131"/>
      <c r="X155" s="136"/>
      <c r="Y155" s="131"/>
      <c r="Z155" s="131"/>
      <c r="AA155" s="131"/>
      <c r="AB155" s="138"/>
      <c r="AC155" s="138"/>
      <c r="AD155" s="150">
        <f t="shared" si="4"/>
        <v>3</v>
      </c>
    </row>
    <row r="156" spans="1:30" ht="15.75" customHeight="1" x14ac:dyDescent="0.2">
      <c r="A156" s="47"/>
      <c r="B156" s="48" t="s">
        <v>180</v>
      </c>
      <c r="C156" s="63">
        <v>3</v>
      </c>
      <c r="D156" s="74"/>
      <c r="E156" s="58"/>
      <c r="F156" s="68"/>
      <c r="G156" s="68"/>
      <c r="H156" s="68"/>
      <c r="I156" s="115"/>
      <c r="J156" s="124"/>
      <c r="K156" s="122"/>
      <c r="L156" s="122"/>
      <c r="M156" s="124"/>
      <c r="N156" s="124"/>
      <c r="O156" s="124"/>
      <c r="P156" s="122"/>
      <c r="Q156" s="122"/>
      <c r="R156" s="122"/>
      <c r="S156" s="122"/>
      <c r="T156" s="122"/>
      <c r="U156" s="127"/>
      <c r="V156" s="127"/>
      <c r="W156" s="131"/>
      <c r="X156" s="136"/>
      <c r="Y156" s="131"/>
      <c r="Z156" s="131"/>
      <c r="AA156" s="149" t="s">
        <v>360</v>
      </c>
      <c r="AB156" s="138" t="s">
        <v>361</v>
      </c>
      <c r="AC156" s="138" t="s">
        <v>362</v>
      </c>
      <c r="AD156" s="150">
        <f t="shared" si="4"/>
        <v>3</v>
      </c>
    </row>
    <row r="157" spans="1:30" ht="15.75" customHeight="1" x14ac:dyDescent="0.2">
      <c r="A157" s="129"/>
      <c r="B157" s="48" t="s">
        <v>554</v>
      </c>
      <c r="C157" s="63">
        <v>3</v>
      </c>
      <c r="D157" s="74"/>
      <c r="E157" s="58"/>
      <c r="F157" s="68"/>
      <c r="G157" s="68"/>
      <c r="H157" s="70"/>
      <c r="I157" s="70"/>
      <c r="J157" s="116"/>
      <c r="K157" s="122"/>
      <c r="L157" s="122"/>
      <c r="M157" s="116"/>
      <c r="N157" s="116"/>
      <c r="O157" s="124" t="s">
        <v>500</v>
      </c>
      <c r="P157" s="122"/>
      <c r="Q157" s="52"/>
      <c r="R157" s="122" t="s">
        <v>502</v>
      </c>
      <c r="S157" s="122"/>
      <c r="T157" s="122"/>
      <c r="U157" s="127"/>
      <c r="V157" s="127"/>
      <c r="W157" s="131"/>
      <c r="X157" s="136"/>
      <c r="Y157" s="149" t="s">
        <v>508</v>
      </c>
      <c r="Z157" s="131"/>
      <c r="AA157" s="149"/>
      <c r="AB157" s="138"/>
      <c r="AC157" s="138"/>
      <c r="AD157" s="150">
        <f t="shared" si="4"/>
        <v>3</v>
      </c>
    </row>
    <row r="158" spans="1:30" ht="15.75" customHeight="1" x14ac:dyDescent="0.2">
      <c r="A158" s="47"/>
      <c r="B158" s="48" t="s">
        <v>555</v>
      </c>
      <c r="C158" s="63">
        <v>3</v>
      </c>
      <c r="D158" s="74"/>
      <c r="E158" s="68"/>
      <c r="F158" s="68"/>
      <c r="G158" s="68"/>
      <c r="H158" s="68"/>
      <c r="I158" s="115"/>
      <c r="J158" s="116"/>
      <c r="K158" s="122"/>
      <c r="L158" s="52"/>
      <c r="M158" s="131"/>
      <c r="N158" s="124" t="s">
        <v>499</v>
      </c>
      <c r="O158" s="124" t="s">
        <v>500</v>
      </c>
      <c r="P158" s="122"/>
      <c r="Q158" s="122" t="s">
        <v>501</v>
      </c>
      <c r="R158" s="122"/>
      <c r="S158" s="122"/>
      <c r="T158" s="122"/>
      <c r="U158" s="127"/>
      <c r="V158" s="127"/>
      <c r="W158" s="131"/>
      <c r="X158" s="136"/>
      <c r="Y158" s="131"/>
      <c r="Z158" s="131"/>
      <c r="AA158" s="149"/>
      <c r="AB158" s="138"/>
      <c r="AC158" s="138"/>
      <c r="AD158" s="150">
        <f t="shared" si="4"/>
        <v>3</v>
      </c>
    </row>
    <row r="159" spans="1:30" ht="15.75" customHeight="1" x14ac:dyDescent="0.2">
      <c r="A159" s="47">
        <v>103</v>
      </c>
      <c r="B159" s="48" t="s">
        <v>556</v>
      </c>
      <c r="C159" s="63">
        <v>2</v>
      </c>
      <c r="D159" s="74" t="s">
        <v>36</v>
      </c>
      <c r="E159" s="68"/>
      <c r="F159" s="68" t="s">
        <v>370</v>
      </c>
      <c r="G159" s="68"/>
      <c r="H159" s="68"/>
      <c r="I159" s="115"/>
      <c r="J159" s="116"/>
      <c r="K159" s="122"/>
      <c r="L159" s="122"/>
      <c r="M159" s="131"/>
      <c r="N159" s="124"/>
      <c r="O159" s="124"/>
      <c r="P159" s="207" t="s">
        <v>36</v>
      </c>
      <c r="Q159" s="124"/>
      <c r="R159" s="122"/>
      <c r="S159" s="122"/>
      <c r="T159" s="124"/>
      <c r="U159" s="127"/>
      <c r="V159" s="127"/>
      <c r="W159" s="131"/>
      <c r="X159" s="136"/>
      <c r="Y159" s="131"/>
      <c r="Z159" s="131"/>
      <c r="AA159" s="149"/>
      <c r="AB159" s="138"/>
      <c r="AC159" s="138"/>
      <c r="AD159" s="150">
        <f t="shared" si="4"/>
        <v>1</v>
      </c>
    </row>
    <row r="160" spans="1:30" ht="15.75" customHeight="1" x14ac:dyDescent="0.2">
      <c r="A160" s="47"/>
      <c r="B160" s="48" t="s">
        <v>196</v>
      </c>
      <c r="C160" s="63">
        <v>2</v>
      </c>
      <c r="D160" s="74" t="s">
        <v>36</v>
      </c>
      <c r="E160" s="58"/>
      <c r="F160" s="68"/>
      <c r="G160" s="68"/>
      <c r="H160" s="68"/>
      <c r="I160" s="233"/>
      <c r="J160" s="117"/>
      <c r="K160" s="127" t="s">
        <v>25</v>
      </c>
      <c r="L160" s="122"/>
      <c r="M160" s="131"/>
      <c r="N160" s="124" t="s">
        <v>499</v>
      </c>
      <c r="O160" s="124"/>
      <c r="P160" s="207" t="s">
        <v>19</v>
      </c>
      <c r="Q160" s="52"/>
      <c r="R160" s="124"/>
      <c r="S160" s="122"/>
      <c r="T160" s="122"/>
      <c r="U160" s="127"/>
      <c r="V160" s="127"/>
      <c r="W160" s="131"/>
      <c r="X160" s="136"/>
      <c r="Y160" s="131"/>
      <c r="Z160" s="131"/>
      <c r="AA160" s="149"/>
      <c r="AB160" s="138"/>
      <c r="AC160" s="138"/>
      <c r="AD160" s="150">
        <f t="shared" si="4"/>
        <v>2</v>
      </c>
    </row>
    <row r="161" spans="1:30" ht="15.75" customHeight="1" x14ac:dyDescent="0.2">
      <c r="A161" s="47"/>
      <c r="B161" s="48" t="s">
        <v>557</v>
      </c>
      <c r="C161" s="63">
        <v>2</v>
      </c>
      <c r="D161" s="74" t="s">
        <v>36</v>
      </c>
      <c r="E161" s="68" t="s">
        <v>493</v>
      </c>
      <c r="F161" s="68" t="s">
        <v>370</v>
      </c>
      <c r="G161" s="68"/>
      <c r="H161" s="68"/>
      <c r="I161" s="115"/>
      <c r="J161" s="116"/>
      <c r="K161" s="52"/>
      <c r="L161" s="122"/>
      <c r="M161" s="116"/>
      <c r="N161" s="116"/>
      <c r="O161" s="116"/>
      <c r="P161" s="207" t="s">
        <v>19</v>
      </c>
      <c r="Q161" s="122"/>
      <c r="R161" s="122"/>
      <c r="S161" s="122"/>
      <c r="T161" s="122"/>
      <c r="U161" s="127"/>
      <c r="V161" s="127"/>
      <c r="W161" s="131"/>
      <c r="X161" s="136"/>
      <c r="Y161" s="131"/>
      <c r="Z161" s="131"/>
      <c r="AA161" s="149"/>
      <c r="AB161" s="138"/>
      <c r="AC161" s="138"/>
      <c r="AD161" s="150">
        <f t="shared" si="4"/>
        <v>2</v>
      </c>
    </row>
    <row r="162" spans="1:30" ht="15.75" customHeight="1" x14ac:dyDescent="0.2">
      <c r="A162" s="47">
        <v>106</v>
      </c>
      <c r="B162" s="48" t="s">
        <v>558</v>
      </c>
      <c r="C162" s="63">
        <v>2</v>
      </c>
      <c r="D162" s="73"/>
      <c r="E162" s="68"/>
      <c r="F162" s="68" t="s">
        <v>370</v>
      </c>
      <c r="G162" s="68"/>
      <c r="H162" s="68"/>
      <c r="I162" s="115"/>
      <c r="J162" s="116"/>
      <c r="K162" s="122"/>
      <c r="L162" s="122"/>
      <c r="M162" s="124"/>
      <c r="N162" s="124"/>
      <c r="O162" s="124"/>
      <c r="P162" s="122"/>
      <c r="Q162" s="122"/>
      <c r="R162" s="122"/>
      <c r="S162" s="52"/>
      <c r="T162" s="122" t="s">
        <v>504</v>
      </c>
      <c r="U162" s="127"/>
      <c r="V162" s="127"/>
      <c r="W162" s="131"/>
      <c r="X162" s="136"/>
      <c r="Y162" s="131"/>
      <c r="Z162" s="131"/>
      <c r="AA162" s="149"/>
      <c r="AB162" s="138"/>
      <c r="AC162" s="138"/>
      <c r="AD162" s="150">
        <f t="shared" si="4"/>
        <v>2</v>
      </c>
    </row>
    <row r="163" spans="1:30" ht="15.75" customHeight="1" x14ac:dyDescent="0.2">
      <c r="A163" s="47"/>
      <c r="B163" s="48" t="s">
        <v>463</v>
      </c>
      <c r="C163" s="63">
        <v>2</v>
      </c>
      <c r="D163" s="73"/>
      <c r="E163" s="68"/>
      <c r="F163" s="68" t="s">
        <v>370</v>
      </c>
      <c r="G163" s="68"/>
      <c r="H163" s="68"/>
      <c r="I163" s="115" t="s">
        <v>496</v>
      </c>
      <c r="J163" s="124"/>
      <c r="K163" s="122"/>
      <c r="L163" s="52"/>
      <c r="M163" s="124"/>
      <c r="N163" s="124"/>
      <c r="O163" s="124"/>
      <c r="P163" s="122"/>
      <c r="Q163" s="122"/>
      <c r="R163" s="122"/>
      <c r="S163" s="122"/>
      <c r="T163" s="122"/>
      <c r="U163" s="127"/>
      <c r="V163" s="127"/>
      <c r="W163" s="131"/>
      <c r="X163" s="136"/>
      <c r="Y163" s="131"/>
      <c r="Z163" s="131"/>
      <c r="AA163" s="149"/>
      <c r="AB163" s="138"/>
      <c r="AC163" s="138"/>
      <c r="AD163" s="150">
        <f t="shared" si="4"/>
        <v>2</v>
      </c>
    </row>
    <row r="164" spans="1:30" ht="15.75" customHeight="1" x14ac:dyDescent="0.2">
      <c r="A164" s="47"/>
      <c r="B164" s="48" t="s">
        <v>559</v>
      </c>
      <c r="C164" s="63">
        <v>2</v>
      </c>
      <c r="D164" s="74"/>
      <c r="E164" s="68"/>
      <c r="F164" s="68"/>
      <c r="G164" s="68"/>
      <c r="H164" s="68"/>
      <c r="I164" s="115"/>
      <c r="J164" s="116"/>
      <c r="K164" s="122"/>
      <c r="L164" s="122"/>
      <c r="M164" s="124"/>
      <c r="N164" s="124"/>
      <c r="O164" s="124"/>
      <c r="P164" s="122"/>
      <c r="Q164" s="122"/>
      <c r="R164" s="122"/>
      <c r="S164" s="122"/>
      <c r="T164" s="122"/>
      <c r="U164" s="127"/>
      <c r="V164" s="127" t="s">
        <v>506</v>
      </c>
      <c r="W164" s="131"/>
      <c r="X164" s="136" t="s">
        <v>299</v>
      </c>
      <c r="Y164" s="131"/>
      <c r="Z164" s="131"/>
      <c r="AA164" s="149"/>
      <c r="AB164" s="138"/>
      <c r="AC164" s="138"/>
      <c r="AD164" s="150">
        <f t="shared" si="4"/>
        <v>2</v>
      </c>
    </row>
    <row r="165" spans="1:30" ht="15.75" hidden="1" customHeight="1" x14ac:dyDescent="0.2">
      <c r="A165" s="47"/>
      <c r="B165" s="48" t="s">
        <v>560</v>
      </c>
      <c r="C165" s="63"/>
      <c r="D165" s="73"/>
      <c r="E165" s="68"/>
      <c r="F165" s="70"/>
      <c r="G165" s="68"/>
      <c r="H165" s="68"/>
      <c r="I165" s="115"/>
      <c r="J165" s="124"/>
      <c r="K165" s="52"/>
      <c r="L165" s="122"/>
      <c r="M165" s="131"/>
      <c r="N165" s="124"/>
      <c r="O165" s="124"/>
      <c r="P165" s="122"/>
      <c r="Q165" s="122"/>
      <c r="R165" s="122"/>
      <c r="S165" s="122"/>
      <c r="T165" s="122"/>
      <c r="U165" s="127"/>
      <c r="V165" s="127"/>
      <c r="W165" s="131"/>
      <c r="X165" s="136"/>
      <c r="Y165" s="131"/>
      <c r="Z165" s="131"/>
      <c r="AA165" s="149"/>
      <c r="AB165" s="138"/>
      <c r="AC165" s="138"/>
      <c r="AD165" s="150">
        <f t="shared" si="4"/>
        <v>0</v>
      </c>
    </row>
    <row r="166" spans="1:30" ht="15.75" customHeight="1" x14ac:dyDescent="0.2">
      <c r="A166" s="47"/>
      <c r="B166" s="48" t="s">
        <v>561</v>
      </c>
      <c r="C166" s="63">
        <v>2</v>
      </c>
      <c r="D166" s="73"/>
      <c r="E166" s="58"/>
      <c r="F166" s="68"/>
      <c r="G166" s="68"/>
      <c r="H166" s="68"/>
      <c r="I166" s="70"/>
      <c r="J166" s="117"/>
      <c r="K166" s="122"/>
      <c r="L166" s="52"/>
      <c r="M166" s="124"/>
      <c r="N166" s="124"/>
      <c r="O166" s="124"/>
      <c r="P166" s="122"/>
      <c r="Q166" s="122"/>
      <c r="R166" s="124"/>
      <c r="S166" s="122"/>
      <c r="T166" s="122"/>
      <c r="U166" s="127"/>
      <c r="V166" s="127"/>
      <c r="W166" s="131"/>
      <c r="X166" s="136"/>
      <c r="Y166" s="149" t="s">
        <v>508</v>
      </c>
      <c r="Z166" s="116"/>
      <c r="AA166" s="149" t="s">
        <v>360</v>
      </c>
      <c r="AB166" s="138"/>
      <c r="AC166" s="138"/>
      <c r="AD166" s="150">
        <f t="shared" si="4"/>
        <v>2</v>
      </c>
    </row>
    <row r="167" spans="1:30" ht="15.75" hidden="1" customHeight="1" x14ac:dyDescent="0.2">
      <c r="A167" s="47"/>
      <c r="B167" s="48" t="s">
        <v>562</v>
      </c>
      <c r="C167" s="63"/>
      <c r="D167" s="73"/>
      <c r="E167" s="68"/>
      <c r="F167" s="70"/>
      <c r="G167" s="68"/>
      <c r="H167" s="68"/>
      <c r="I167" s="115"/>
      <c r="J167" s="124"/>
      <c r="K167" s="52"/>
      <c r="L167" s="122"/>
      <c r="M167" s="131"/>
      <c r="N167" s="124"/>
      <c r="O167" s="124"/>
      <c r="P167" s="122"/>
      <c r="Q167" s="122"/>
      <c r="R167" s="122"/>
      <c r="S167" s="122"/>
      <c r="T167" s="122"/>
      <c r="U167" s="127"/>
      <c r="V167" s="127"/>
      <c r="W167" s="131"/>
      <c r="X167" s="136"/>
      <c r="Y167" s="131"/>
      <c r="Z167" s="131"/>
      <c r="AA167" s="149"/>
      <c r="AB167" s="138"/>
      <c r="AC167" s="138"/>
      <c r="AD167" s="150">
        <f t="shared" si="4"/>
        <v>0</v>
      </c>
    </row>
    <row r="168" spans="1:30" ht="15.75" hidden="1" customHeight="1" x14ac:dyDescent="0.2">
      <c r="A168" s="47"/>
      <c r="B168" s="48" t="s">
        <v>563</v>
      </c>
      <c r="C168" s="63"/>
      <c r="D168" s="73"/>
      <c r="E168" s="68"/>
      <c r="F168" s="70"/>
      <c r="G168" s="68"/>
      <c r="H168" s="68"/>
      <c r="I168" s="115"/>
      <c r="J168" s="124"/>
      <c r="K168" s="52"/>
      <c r="L168" s="122"/>
      <c r="M168" s="131"/>
      <c r="N168" s="124"/>
      <c r="O168" s="124"/>
      <c r="P168" s="122"/>
      <c r="Q168" s="122"/>
      <c r="R168" s="122"/>
      <c r="S168" s="122"/>
      <c r="T168" s="122"/>
      <c r="U168" s="127"/>
      <c r="V168" s="127"/>
      <c r="W168" s="131"/>
      <c r="X168" s="136"/>
      <c r="Y168" s="131"/>
      <c r="Z168" s="131"/>
      <c r="AA168" s="149"/>
      <c r="AB168" s="138"/>
      <c r="AC168" s="138"/>
      <c r="AD168" s="150">
        <f t="shared" si="4"/>
        <v>0</v>
      </c>
    </row>
    <row r="169" spans="1:30" ht="15.75" customHeight="1" x14ac:dyDescent="0.2">
      <c r="A169" s="47"/>
      <c r="B169" s="48" t="s">
        <v>373</v>
      </c>
      <c r="C169" s="63">
        <v>2</v>
      </c>
      <c r="D169" s="74"/>
      <c r="E169" s="68" t="s">
        <v>493</v>
      </c>
      <c r="F169" s="68"/>
      <c r="G169" s="68"/>
      <c r="H169" s="68"/>
      <c r="I169" s="115"/>
      <c r="J169" s="124"/>
      <c r="K169" s="52"/>
      <c r="L169" s="52"/>
      <c r="M169" s="124"/>
      <c r="N169" s="124"/>
      <c r="O169" s="124"/>
      <c r="P169" s="122"/>
      <c r="Q169" s="122"/>
      <c r="R169" s="124" t="s">
        <v>502</v>
      </c>
      <c r="S169" s="122"/>
      <c r="T169" s="124"/>
      <c r="U169" s="127"/>
      <c r="V169" s="127"/>
      <c r="W169" s="131"/>
      <c r="X169" s="136"/>
      <c r="Y169" s="131"/>
      <c r="Z169" s="131"/>
      <c r="AA169" s="149"/>
      <c r="AB169" s="138"/>
      <c r="AC169" s="138"/>
      <c r="AD169" s="150">
        <f t="shared" si="4"/>
        <v>2</v>
      </c>
    </row>
    <row r="170" spans="1:30" ht="15.75" customHeight="1" x14ac:dyDescent="0.2">
      <c r="A170" s="129">
        <v>111</v>
      </c>
      <c r="B170" s="48" t="s">
        <v>564</v>
      </c>
      <c r="C170" s="63">
        <v>1</v>
      </c>
      <c r="D170" s="74" t="s">
        <v>19</v>
      </c>
      <c r="E170" s="58"/>
      <c r="F170" s="70"/>
      <c r="G170" s="70"/>
      <c r="H170" s="70"/>
      <c r="I170" s="233"/>
      <c r="J170" s="116"/>
      <c r="K170" s="52"/>
      <c r="L170" s="52"/>
      <c r="M170" s="116"/>
      <c r="N170" s="116"/>
      <c r="O170" s="116"/>
      <c r="P170" s="52"/>
      <c r="Q170" s="52"/>
      <c r="R170" s="52"/>
      <c r="S170" s="122" t="s">
        <v>503</v>
      </c>
      <c r="T170" s="122"/>
      <c r="U170" s="127"/>
      <c r="V170" s="127"/>
      <c r="W170" s="131"/>
      <c r="X170" s="136"/>
      <c r="Y170" s="131"/>
      <c r="Z170" s="131"/>
      <c r="AA170" s="149"/>
      <c r="AB170" s="116"/>
      <c r="AC170" s="138"/>
      <c r="AD170" s="150">
        <f t="shared" si="4"/>
        <v>1</v>
      </c>
    </row>
    <row r="171" spans="1:30" ht="15.75" customHeight="1" x14ac:dyDescent="0.2">
      <c r="A171" s="47">
        <v>112</v>
      </c>
      <c r="B171" s="48" t="s">
        <v>80</v>
      </c>
      <c r="C171" s="63">
        <v>1</v>
      </c>
      <c r="D171" s="74"/>
      <c r="E171" s="68"/>
      <c r="F171" s="68"/>
      <c r="G171" s="68"/>
      <c r="H171" s="68"/>
      <c r="I171" s="115"/>
      <c r="J171" s="116"/>
      <c r="K171" s="122"/>
      <c r="L171" s="122"/>
      <c r="M171" s="124"/>
      <c r="N171" s="124"/>
      <c r="O171" s="124"/>
      <c r="P171" s="122"/>
      <c r="Q171" s="122"/>
      <c r="R171" s="122"/>
      <c r="S171" s="122"/>
      <c r="T171" s="122"/>
      <c r="U171" s="127"/>
      <c r="V171" s="127" t="s">
        <v>506</v>
      </c>
      <c r="W171" s="131"/>
      <c r="X171" s="136"/>
      <c r="Y171" s="116"/>
      <c r="Z171" s="131"/>
      <c r="AA171" s="149"/>
      <c r="AB171" s="138"/>
      <c r="AC171" s="138"/>
      <c r="AD171" s="150">
        <f t="shared" si="4"/>
        <v>1</v>
      </c>
    </row>
    <row r="172" spans="1:30" ht="15.75" customHeight="1" x14ac:dyDescent="0.2">
      <c r="A172" s="47"/>
      <c r="B172" s="48" t="s">
        <v>423</v>
      </c>
      <c r="C172" s="63">
        <v>1</v>
      </c>
      <c r="D172" s="74"/>
      <c r="E172" s="68"/>
      <c r="F172" s="68"/>
      <c r="G172" s="68"/>
      <c r="H172" s="68"/>
      <c r="I172" s="115"/>
      <c r="J172" s="124"/>
      <c r="K172" s="52"/>
      <c r="L172" s="52"/>
      <c r="M172" s="124"/>
      <c r="N172" s="124"/>
      <c r="O172" s="124"/>
      <c r="P172" s="122"/>
      <c r="Q172" s="124"/>
      <c r="R172" s="122"/>
      <c r="S172" s="122"/>
      <c r="T172" s="122"/>
      <c r="U172" s="127"/>
      <c r="V172" s="127"/>
      <c r="W172" s="131"/>
      <c r="X172" s="136"/>
      <c r="Y172" s="131"/>
      <c r="Z172" s="116"/>
      <c r="AA172" s="116"/>
      <c r="AB172" s="138"/>
      <c r="AC172" s="138" t="s">
        <v>362</v>
      </c>
      <c r="AD172" s="150">
        <f t="shared" si="4"/>
        <v>1</v>
      </c>
    </row>
    <row r="173" spans="1:30" ht="15.75" customHeight="1" x14ac:dyDescent="0.2">
      <c r="A173" s="47"/>
      <c r="B173" s="48" t="s">
        <v>81</v>
      </c>
      <c r="C173" s="63">
        <v>1</v>
      </c>
      <c r="D173" s="74"/>
      <c r="E173" s="68"/>
      <c r="F173" s="68" t="s">
        <v>370</v>
      </c>
      <c r="G173" s="68"/>
      <c r="H173" s="68"/>
      <c r="I173" s="115"/>
      <c r="J173" s="124"/>
      <c r="K173" s="52"/>
      <c r="L173" s="52"/>
      <c r="M173" s="124"/>
      <c r="N173" s="124"/>
      <c r="O173" s="124"/>
      <c r="P173" s="122"/>
      <c r="Q173" s="124"/>
      <c r="R173" s="122"/>
      <c r="S173" s="122"/>
      <c r="T173" s="122"/>
      <c r="U173" s="127"/>
      <c r="V173" s="127"/>
      <c r="W173" s="131"/>
      <c r="X173" s="136"/>
      <c r="Y173" s="131"/>
      <c r="Z173" s="116"/>
      <c r="AA173" s="116"/>
      <c r="AB173" s="138"/>
      <c r="AC173" s="138"/>
      <c r="AD173" s="150">
        <f t="shared" si="4"/>
        <v>1</v>
      </c>
    </row>
    <row r="174" spans="1:30" ht="15.75" customHeight="1" x14ac:dyDescent="0.2">
      <c r="A174" s="47"/>
      <c r="B174" s="48" t="s">
        <v>47</v>
      </c>
      <c r="C174" s="63">
        <v>1</v>
      </c>
      <c r="D174" s="74"/>
      <c r="E174" s="68" t="s">
        <v>493</v>
      </c>
      <c r="F174" s="68"/>
      <c r="G174" s="68"/>
      <c r="H174" s="70"/>
      <c r="I174" s="233"/>
      <c r="J174" s="117"/>
      <c r="K174" s="122"/>
      <c r="L174" s="52"/>
      <c r="M174" s="124"/>
      <c r="N174" s="124"/>
      <c r="O174" s="124"/>
      <c r="P174" s="122"/>
      <c r="Q174" s="124"/>
      <c r="R174" s="122"/>
      <c r="S174" s="122"/>
      <c r="T174" s="122"/>
      <c r="U174" s="127"/>
      <c r="V174" s="127"/>
      <c r="W174" s="116"/>
      <c r="X174" s="52"/>
      <c r="Y174" s="131"/>
      <c r="Z174" s="131"/>
      <c r="AA174" s="149"/>
      <c r="AB174" s="138"/>
      <c r="AC174" s="138"/>
      <c r="AD174" s="150">
        <f t="shared" si="4"/>
        <v>1</v>
      </c>
    </row>
    <row r="175" spans="1:30" ht="15.75" customHeight="1" x14ac:dyDescent="0.2">
      <c r="A175" s="47"/>
      <c r="B175" s="48" t="s">
        <v>565</v>
      </c>
      <c r="C175" s="63">
        <v>1</v>
      </c>
      <c r="D175" s="73"/>
      <c r="E175" s="58"/>
      <c r="F175" s="68"/>
      <c r="G175" s="68"/>
      <c r="H175" s="68"/>
      <c r="I175" s="233"/>
      <c r="J175" s="117"/>
      <c r="K175" s="127"/>
      <c r="L175" s="122"/>
      <c r="M175" s="124"/>
      <c r="N175" s="124"/>
      <c r="O175" s="124"/>
      <c r="P175" s="52"/>
      <c r="Q175" s="122"/>
      <c r="R175" s="122"/>
      <c r="S175" s="122"/>
      <c r="T175" s="122"/>
      <c r="U175" s="127"/>
      <c r="V175" s="127"/>
      <c r="W175" s="131"/>
      <c r="X175" s="136"/>
      <c r="Y175" s="131"/>
      <c r="Z175" s="131"/>
      <c r="AA175" s="149"/>
      <c r="AB175" s="138" t="s">
        <v>361</v>
      </c>
      <c r="AC175" s="138"/>
      <c r="AD175" s="150">
        <f t="shared" si="4"/>
        <v>1</v>
      </c>
    </row>
    <row r="176" spans="1:30" ht="15.75" customHeight="1" x14ac:dyDescent="0.2">
      <c r="A176" s="129"/>
      <c r="B176" s="48" t="s">
        <v>566</v>
      </c>
      <c r="C176" s="63">
        <v>1</v>
      </c>
      <c r="D176" s="73"/>
      <c r="E176" s="68" t="s">
        <v>493</v>
      </c>
      <c r="F176" s="68"/>
      <c r="G176" s="68"/>
      <c r="H176" s="68"/>
      <c r="I176" s="115"/>
      <c r="J176" s="117"/>
      <c r="K176" s="122"/>
      <c r="L176" s="122"/>
      <c r="M176" s="124"/>
      <c r="N176" s="124"/>
      <c r="O176" s="124"/>
      <c r="P176" s="122"/>
      <c r="Q176" s="122"/>
      <c r="R176" s="122"/>
      <c r="S176" s="122"/>
      <c r="T176" s="122"/>
      <c r="U176" s="52"/>
      <c r="V176" s="116"/>
      <c r="W176" s="131"/>
      <c r="X176" s="136"/>
      <c r="Y176" s="131"/>
      <c r="Z176" s="131"/>
      <c r="AA176" s="149"/>
      <c r="AB176" s="138"/>
      <c r="AC176" s="138"/>
      <c r="AD176" s="150">
        <f t="shared" si="4"/>
        <v>1</v>
      </c>
    </row>
    <row r="177" spans="1:30" ht="15.75" customHeight="1" x14ac:dyDescent="0.2">
      <c r="A177" s="47"/>
      <c r="B177" s="48" t="s">
        <v>567</v>
      </c>
      <c r="C177" s="63">
        <v>1</v>
      </c>
      <c r="D177" s="73"/>
      <c r="E177" s="58"/>
      <c r="F177" s="68" t="s">
        <v>370</v>
      </c>
      <c r="G177" s="68"/>
      <c r="H177" s="68"/>
      <c r="I177" s="233"/>
      <c r="J177" s="116"/>
      <c r="K177" s="122"/>
      <c r="L177" s="122"/>
      <c r="M177" s="124"/>
      <c r="N177" s="124"/>
      <c r="O177" s="124"/>
      <c r="P177" s="122"/>
      <c r="Q177" s="122"/>
      <c r="R177" s="122"/>
      <c r="S177" s="122"/>
      <c r="T177" s="52"/>
      <c r="U177" s="127"/>
      <c r="V177" s="131"/>
      <c r="W177" s="131"/>
      <c r="X177" s="136"/>
      <c r="Y177" s="131"/>
      <c r="Z177" s="131"/>
      <c r="AA177" s="149"/>
      <c r="AB177" s="138"/>
      <c r="AC177" s="138"/>
      <c r="AD177" s="150">
        <f t="shared" si="4"/>
        <v>1</v>
      </c>
    </row>
    <row r="178" spans="1:30" ht="15.75" customHeight="1" x14ac:dyDescent="0.2">
      <c r="A178" s="47"/>
      <c r="B178" s="48" t="s">
        <v>568</v>
      </c>
      <c r="C178" s="63">
        <v>1</v>
      </c>
      <c r="D178" s="74"/>
      <c r="E178" s="68"/>
      <c r="F178" s="68"/>
      <c r="G178" s="68"/>
      <c r="H178" s="68"/>
      <c r="I178" s="115"/>
      <c r="J178" s="124"/>
      <c r="K178" s="52"/>
      <c r="L178" s="52"/>
      <c r="M178" s="124"/>
      <c r="N178" s="124"/>
      <c r="O178" s="124"/>
      <c r="P178" s="122"/>
      <c r="Q178" s="122"/>
      <c r="R178" s="122"/>
      <c r="S178" s="122"/>
      <c r="T178" s="122"/>
      <c r="U178" s="127"/>
      <c r="V178" s="131"/>
      <c r="W178" s="131"/>
      <c r="X178" s="136"/>
      <c r="Y178" s="131"/>
      <c r="Z178" s="116"/>
      <c r="AA178" s="116"/>
      <c r="AB178" s="138"/>
      <c r="AC178" s="138" t="s">
        <v>362</v>
      </c>
      <c r="AD178" s="150">
        <f t="shared" si="4"/>
        <v>1</v>
      </c>
    </row>
    <row r="179" spans="1:30" ht="15.75" customHeight="1" x14ac:dyDescent="0.2">
      <c r="A179" s="47"/>
      <c r="B179" s="48" t="s">
        <v>569</v>
      </c>
      <c r="C179" s="63">
        <v>1</v>
      </c>
      <c r="D179" s="73"/>
      <c r="E179" s="68"/>
      <c r="F179" s="68"/>
      <c r="G179" s="68"/>
      <c r="H179" s="142"/>
      <c r="I179" s="115"/>
      <c r="J179" s="116"/>
      <c r="K179" s="122"/>
      <c r="L179" s="122"/>
      <c r="M179" s="116"/>
      <c r="N179" s="116"/>
      <c r="O179" s="124"/>
      <c r="P179" s="122"/>
      <c r="Q179" s="122"/>
      <c r="R179" s="122"/>
      <c r="S179" s="122"/>
      <c r="T179" s="122"/>
      <c r="U179" s="127"/>
      <c r="V179" s="131"/>
      <c r="W179" s="131"/>
      <c r="X179" s="136" t="s">
        <v>299</v>
      </c>
      <c r="Y179" s="131"/>
      <c r="Z179" s="131"/>
      <c r="AA179" s="149"/>
      <c r="AB179" s="138"/>
      <c r="AC179" s="138"/>
      <c r="AD179" s="150">
        <f t="shared" si="4"/>
        <v>1</v>
      </c>
    </row>
    <row r="180" spans="1:30" ht="15.75" customHeight="1" x14ac:dyDescent="0.2">
      <c r="A180" s="47"/>
      <c r="B180" s="48" t="s">
        <v>570</v>
      </c>
      <c r="C180" s="63">
        <v>1</v>
      </c>
      <c r="D180" s="74"/>
      <c r="E180" s="58"/>
      <c r="F180" s="68"/>
      <c r="G180" s="68"/>
      <c r="H180" s="68"/>
      <c r="I180" s="115"/>
      <c r="J180" s="124"/>
      <c r="K180" s="122"/>
      <c r="L180" s="122"/>
      <c r="M180" s="124"/>
      <c r="N180" s="124" t="s">
        <v>499</v>
      </c>
      <c r="O180" s="124"/>
      <c r="P180" s="122"/>
      <c r="Q180" s="122"/>
      <c r="R180" s="122"/>
      <c r="S180" s="122"/>
      <c r="T180" s="122"/>
      <c r="U180" s="127"/>
      <c r="V180" s="131"/>
      <c r="W180" s="131"/>
      <c r="X180" s="136"/>
      <c r="Y180" s="131"/>
      <c r="Z180" s="131"/>
      <c r="AA180" s="149"/>
      <c r="AB180" s="138"/>
      <c r="AC180" s="138"/>
      <c r="AD180" s="150">
        <f t="shared" si="4"/>
        <v>1</v>
      </c>
    </row>
    <row r="181" spans="1:30" ht="15.75" customHeight="1" x14ac:dyDescent="0.2">
      <c r="A181" s="47"/>
      <c r="B181" s="48" t="s">
        <v>571</v>
      </c>
      <c r="C181" s="63">
        <v>1</v>
      </c>
      <c r="D181" s="74"/>
      <c r="E181" s="68" t="s">
        <v>493</v>
      </c>
      <c r="F181" s="68"/>
      <c r="G181" s="68"/>
      <c r="H181" s="68"/>
      <c r="I181" s="115"/>
      <c r="J181" s="116"/>
      <c r="K181" s="122"/>
      <c r="L181" s="122"/>
      <c r="M181" s="124"/>
      <c r="N181" s="124"/>
      <c r="O181" s="124"/>
      <c r="P181" s="122"/>
      <c r="Q181" s="122"/>
      <c r="R181" s="122"/>
      <c r="S181" s="122"/>
      <c r="T181" s="122"/>
      <c r="U181" s="127"/>
      <c r="V181" s="131"/>
      <c r="W181" s="131"/>
      <c r="X181" s="136"/>
      <c r="Y181" s="131"/>
      <c r="Z181" s="131"/>
      <c r="AA181" s="149"/>
      <c r="AB181" s="138"/>
      <c r="AC181" s="138"/>
      <c r="AD181" s="150">
        <f t="shared" si="4"/>
        <v>1</v>
      </c>
    </row>
    <row r="182" spans="1:30" ht="15.75" customHeight="1" x14ac:dyDescent="0.2">
      <c r="A182" s="47"/>
      <c r="B182" s="48" t="s">
        <v>572</v>
      </c>
      <c r="C182" s="63">
        <v>1</v>
      </c>
      <c r="D182" s="73"/>
      <c r="E182" s="58"/>
      <c r="F182" s="68"/>
      <c r="G182" s="68"/>
      <c r="H182" s="68"/>
      <c r="I182" s="233"/>
      <c r="J182" s="117"/>
      <c r="K182" s="127"/>
      <c r="L182" s="122" t="s">
        <v>497</v>
      </c>
      <c r="M182" s="124"/>
      <c r="N182" s="124"/>
      <c r="O182" s="124"/>
      <c r="P182" s="52"/>
      <c r="Q182" s="122"/>
      <c r="R182" s="122"/>
      <c r="S182" s="122"/>
      <c r="T182" s="122"/>
      <c r="U182" s="127"/>
      <c r="V182" s="131"/>
      <c r="W182" s="131"/>
      <c r="X182" s="136"/>
      <c r="Y182" s="131"/>
      <c r="Z182" s="131"/>
      <c r="AA182" s="149"/>
      <c r="AB182" s="138"/>
      <c r="AC182" s="138"/>
      <c r="AD182" s="150">
        <f t="shared" si="4"/>
        <v>1</v>
      </c>
    </row>
    <row r="183" spans="1:30" ht="15.75" customHeight="1" x14ac:dyDescent="0.2">
      <c r="A183" s="47"/>
      <c r="B183" s="48" t="s">
        <v>110</v>
      </c>
      <c r="C183" s="63">
        <v>1</v>
      </c>
      <c r="D183" s="74"/>
      <c r="E183" s="68" t="s">
        <v>493</v>
      </c>
      <c r="F183" s="68"/>
      <c r="G183" s="68"/>
      <c r="H183" s="68"/>
      <c r="I183" s="115"/>
      <c r="J183" s="116"/>
      <c r="K183" s="122"/>
      <c r="L183" s="122"/>
      <c r="M183" s="124"/>
      <c r="N183" s="124"/>
      <c r="O183" s="124"/>
      <c r="P183" s="122"/>
      <c r="Q183" s="122"/>
      <c r="R183" s="122"/>
      <c r="S183" s="122"/>
      <c r="T183" s="122"/>
      <c r="U183" s="127"/>
      <c r="V183" s="131"/>
      <c r="W183" s="131"/>
      <c r="X183" s="136"/>
      <c r="Y183" s="131"/>
      <c r="Z183" s="131"/>
      <c r="AA183" s="149"/>
      <c r="AB183" s="138"/>
      <c r="AC183" s="138"/>
      <c r="AD183" s="150">
        <f t="shared" si="4"/>
        <v>1</v>
      </c>
    </row>
    <row r="184" spans="1:30" ht="15.75" customHeight="1" x14ac:dyDescent="0.2">
      <c r="A184" s="47"/>
      <c r="B184" s="48" t="s">
        <v>573</v>
      </c>
      <c r="C184" s="63">
        <v>1</v>
      </c>
      <c r="D184" s="74"/>
      <c r="E184" s="68"/>
      <c r="F184" s="68"/>
      <c r="G184" s="68"/>
      <c r="H184" s="68" t="s">
        <v>495</v>
      </c>
      <c r="I184" s="68"/>
      <c r="J184" s="116"/>
      <c r="K184" s="122"/>
      <c r="L184" s="122"/>
      <c r="M184" s="124"/>
      <c r="N184" s="124"/>
      <c r="O184" s="116"/>
      <c r="P184" s="122"/>
      <c r="Q184" s="122"/>
      <c r="R184" s="122"/>
      <c r="S184" s="122"/>
      <c r="T184" s="122"/>
      <c r="U184" s="127"/>
      <c r="V184" s="127"/>
      <c r="W184" s="131"/>
      <c r="X184" s="136"/>
      <c r="Y184" s="131"/>
      <c r="Z184" s="131"/>
      <c r="AA184" s="149"/>
      <c r="AB184" s="138"/>
      <c r="AC184" s="138"/>
      <c r="AD184" s="150">
        <f t="shared" si="4"/>
        <v>1</v>
      </c>
    </row>
    <row r="185" spans="1:30" ht="15.75" customHeight="1" x14ac:dyDescent="0.2">
      <c r="A185" s="47"/>
      <c r="B185" s="48" t="s">
        <v>574</v>
      </c>
      <c r="C185" s="63">
        <v>1</v>
      </c>
      <c r="D185" s="73"/>
      <c r="E185" s="68"/>
      <c r="F185" s="68"/>
      <c r="G185" s="68"/>
      <c r="H185" s="122"/>
      <c r="I185" s="143" t="s">
        <v>496</v>
      </c>
      <c r="J185" s="116"/>
      <c r="K185" s="122"/>
      <c r="L185" s="122"/>
      <c r="M185" s="116"/>
      <c r="N185" s="52"/>
      <c r="O185" s="124"/>
      <c r="P185" s="122"/>
      <c r="Q185" s="122"/>
      <c r="R185" s="124"/>
      <c r="S185" s="122"/>
      <c r="T185" s="122"/>
      <c r="U185" s="127"/>
      <c r="V185" s="127"/>
      <c r="W185" s="131"/>
      <c r="X185" s="136"/>
      <c r="Y185" s="131"/>
      <c r="Z185" s="131"/>
      <c r="AA185" s="149"/>
      <c r="AB185" s="138"/>
      <c r="AC185" s="138"/>
      <c r="AD185" s="150">
        <f>COUNTA(E185:O185,Q185:AC185)</f>
        <v>1</v>
      </c>
    </row>
    <row r="186" spans="1:30" ht="15.75" hidden="1" customHeight="1" x14ac:dyDescent="0.2">
      <c r="A186" s="47"/>
      <c r="B186" s="48" t="s">
        <v>575</v>
      </c>
      <c r="C186" s="63"/>
      <c r="D186" s="73"/>
      <c r="E186" s="68"/>
      <c r="F186" s="68"/>
      <c r="G186" s="68"/>
      <c r="H186" s="68"/>
      <c r="I186" s="124"/>
      <c r="J186" s="116"/>
      <c r="K186" s="52"/>
      <c r="L186" s="52"/>
      <c r="M186" s="116"/>
      <c r="N186" s="122"/>
      <c r="O186" s="122"/>
      <c r="P186" s="52"/>
      <c r="Q186" s="52"/>
      <c r="R186" s="122"/>
      <c r="S186" s="52"/>
      <c r="T186" s="52"/>
      <c r="U186" s="52"/>
      <c r="V186" s="52"/>
      <c r="W186" s="116"/>
      <c r="X186" s="136"/>
      <c r="Y186" s="131"/>
      <c r="Z186" s="131"/>
      <c r="AA186" s="149"/>
      <c r="AB186" s="138"/>
      <c r="AC186" s="138"/>
      <c r="AD186" s="150">
        <f>COUNTA(E186:O186,Q186:AC186)</f>
        <v>0</v>
      </c>
    </row>
    <row r="187" spans="1:30" ht="15.75" hidden="1" customHeight="1" x14ac:dyDescent="0.2">
      <c r="A187" s="47"/>
      <c r="B187" s="48" t="s">
        <v>576</v>
      </c>
      <c r="C187" s="63"/>
      <c r="D187" s="73"/>
      <c r="E187" s="58"/>
      <c r="F187" s="70"/>
      <c r="G187" s="68"/>
      <c r="H187" s="52"/>
      <c r="I187" s="116"/>
      <c r="J187" s="116"/>
      <c r="K187" s="52"/>
      <c r="L187" s="52"/>
      <c r="M187" s="116"/>
      <c r="N187" s="122"/>
      <c r="O187" s="52"/>
      <c r="P187" s="52"/>
      <c r="Q187" s="122"/>
      <c r="R187" s="52"/>
      <c r="S187" s="52"/>
      <c r="T187" s="52"/>
      <c r="U187" s="52"/>
      <c r="V187" s="52"/>
      <c r="W187" s="116"/>
      <c r="X187" s="52"/>
      <c r="Y187" s="116"/>
      <c r="Z187" s="116"/>
      <c r="AA187" s="116"/>
      <c r="AB187" s="116"/>
      <c r="AC187" s="138"/>
      <c r="AD187" s="150">
        <f t="shared" ref="AD187:AD223" si="5">COUNTA(E187:O187,Q187:AC187)</f>
        <v>0</v>
      </c>
    </row>
    <row r="188" spans="1:30" ht="15.75" hidden="1" customHeight="1" x14ac:dyDescent="0.2">
      <c r="A188" s="47"/>
      <c r="B188" s="48" t="s">
        <v>577</v>
      </c>
      <c r="C188" s="63"/>
      <c r="D188" s="73"/>
      <c r="E188" s="58"/>
      <c r="F188" s="68"/>
      <c r="G188" s="68"/>
      <c r="H188" s="52"/>
      <c r="I188" s="116"/>
      <c r="J188" s="124"/>
      <c r="K188" s="122"/>
      <c r="L188" s="52"/>
      <c r="M188" s="116"/>
      <c r="N188" s="52"/>
      <c r="O188" s="52"/>
      <c r="P188" s="52"/>
      <c r="Q188" s="52"/>
      <c r="R188" s="52"/>
      <c r="S188" s="52"/>
      <c r="T188" s="52"/>
      <c r="U188" s="52"/>
      <c r="V188" s="52"/>
      <c r="W188" s="52"/>
      <c r="X188" s="52"/>
      <c r="Y188" s="116"/>
      <c r="Z188" s="116"/>
      <c r="AA188" s="116"/>
      <c r="AB188" s="138"/>
      <c r="AC188" s="138"/>
      <c r="AD188" s="150">
        <f t="shared" si="5"/>
        <v>0</v>
      </c>
    </row>
    <row r="189" spans="1:30" ht="15.75" hidden="1" customHeight="1" x14ac:dyDescent="0.2">
      <c r="A189" s="47"/>
      <c r="B189" s="48" t="s">
        <v>578</v>
      </c>
      <c r="C189" s="63"/>
      <c r="D189" s="73"/>
      <c r="E189" s="68"/>
      <c r="F189" s="70"/>
      <c r="G189" s="68"/>
      <c r="H189" s="122"/>
      <c r="I189" s="124"/>
      <c r="J189" s="124"/>
      <c r="K189" s="52"/>
      <c r="L189" s="52"/>
      <c r="M189" s="116"/>
      <c r="N189" s="52"/>
      <c r="O189" s="52"/>
      <c r="P189" s="52"/>
      <c r="Q189" s="52"/>
      <c r="R189" s="52"/>
      <c r="S189" s="52"/>
      <c r="T189" s="52"/>
      <c r="U189" s="52"/>
      <c r="V189" s="52"/>
      <c r="W189" s="52"/>
      <c r="X189" s="52"/>
      <c r="Y189" s="116"/>
      <c r="Z189" s="116"/>
      <c r="AA189" s="116"/>
      <c r="AB189" s="116"/>
      <c r="AC189" s="138"/>
      <c r="AD189" s="150">
        <f t="shared" si="5"/>
        <v>0</v>
      </c>
    </row>
    <row r="190" spans="1:30" ht="15.75" hidden="1" customHeight="1" x14ac:dyDescent="0.2">
      <c r="A190" s="47"/>
      <c r="B190" s="48" t="s">
        <v>579</v>
      </c>
      <c r="C190" s="63"/>
      <c r="D190" s="73"/>
      <c r="E190" s="58"/>
      <c r="F190" s="68"/>
      <c r="G190" s="68"/>
      <c r="H190" s="122"/>
      <c r="I190" s="124"/>
      <c r="J190" s="124"/>
      <c r="K190" s="52"/>
      <c r="L190" s="52"/>
      <c r="M190" s="116"/>
      <c r="N190" s="52"/>
      <c r="O190" s="52"/>
      <c r="P190" s="52"/>
      <c r="Q190" s="52"/>
      <c r="R190" s="52"/>
      <c r="S190" s="52"/>
      <c r="T190" s="52"/>
      <c r="U190" s="52"/>
      <c r="V190" s="52"/>
      <c r="W190" s="52"/>
      <c r="X190" s="52"/>
      <c r="Y190" s="116"/>
      <c r="Z190" s="116"/>
      <c r="AA190" s="116"/>
      <c r="AB190" s="116"/>
      <c r="AC190" s="138"/>
      <c r="AD190" s="150">
        <f t="shared" si="5"/>
        <v>0</v>
      </c>
    </row>
    <row r="191" spans="1:30" ht="15.75" hidden="1" customHeight="1" x14ac:dyDescent="0.2">
      <c r="A191" s="47"/>
      <c r="B191" s="48" t="s">
        <v>580</v>
      </c>
      <c r="C191" s="63"/>
      <c r="D191" s="73"/>
      <c r="E191" s="68"/>
      <c r="F191" s="70"/>
      <c r="G191" s="68"/>
      <c r="H191" s="69"/>
      <c r="I191" s="143"/>
      <c r="J191" s="124"/>
      <c r="K191" s="52"/>
      <c r="L191" s="122"/>
      <c r="M191" s="131"/>
      <c r="N191" s="122"/>
      <c r="O191" s="122"/>
      <c r="P191" s="122"/>
      <c r="Q191" s="122"/>
      <c r="R191" s="122"/>
      <c r="S191" s="122"/>
      <c r="T191" s="122"/>
      <c r="U191" s="127"/>
      <c r="V191" s="127"/>
      <c r="W191" s="127"/>
      <c r="X191" s="136"/>
      <c r="Y191" s="149"/>
      <c r="Z191" s="131"/>
      <c r="AA191" s="131"/>
      <c r="AB191" s="138"/>
      <c r="AC191" s="138"/>
      <c r="AD191" s="150">
        <f t="shared" si="5"/>
        <v>0</v>
      </c>
    </row>
    <row r="192" spans="1:30" ht="15.75" hidden="1" customHeight="1" x14ac:dyDescent="0.2">
      <c r="A192" s="47"/>
      <c r="B192" s="48" t="s">
        <v>581</v>
      </c>
      <c r="C192" s="63"/>
      <c r="D192" s="73"/>
      <c r="E192" s="68"/>
      <c r="F192" s="70"/>
      <c r="G192" s="68"/>
      <c r="H192" s="122"/>
      <c r="I192" s="124"/>
      <c r="J192" s="124"/>
      <c r="K192" s="52"/>
      <c r="L192" s="52"/>
      <c r="M192" s="116"/>
      <c r="N192" s="52"/>
      <c r="O192" s="52"/>
      <c r="P192" s="52"/>
      <c r="Q192" s="52"/>
      <c r="R192" s="52"/>
      <c r="S192" s="52"/>
      <c r="T192" s="52"/>
      <c r="U192" s="52"/>
      <c r="V192" s="52"/>
      <c r="W192" s="52"/>
      <c r="X192" s="52"/>
      <c r="Y192" s="116"/>
      <c r="Z192" s="116"/>
      <c r="AA192" s="116"/>
      <c r="AB192" s="116"/>
      <c r="AC192" s="138"/>
      <c r="AD192" s="150">
        <f t="shared" si="5"/>
        <v>0</v>
      </c>
    </row>
    <row r="193" spans="1:30" ht="15.75" hidden="1" customHeight="1" x14ac:dyDescent="0.2">
      <c r="A193" s="5"/>
      <c r="B193" s="48" t="s">
        <v>582</v>
      </c>
      <c r="C193" s="63"/>
      <c r="D193" s="73"/>
      <c r="E193" s="58"/>
      <c r="F193" s="70"/>
      <c r="G193" s="68"/>
      <c r="H193" s="122"/>
      <c r="I193" s="142"/>
      <c r="J193" s="124"/>
      <c r="K193" s="52"/>
      <c r="L193" s="52"/>
      <c r="M193" s="116"/>
      <c r="N193" s="52"/>
      <c r="O193" s="52"/>
      <c r="P193" s="52"/>
      <c r="Q193" s="52"/>
      <c r="R193" s="52"/>
      <c r="S193" s="52"/>
      <c r="T193" s="52"/>
      <c r="U193" s="52"/>
      <c r="V193" s="52"/>
      <c r="W193" s="52"/>
      <c r="X193" s="52"/>
      <c r="Y193" s="116"/>
      <c r="Z193" s="116"/>
      <c r="AA193" s="116"/>
      <c r="AB193" s="116"/>
      <c r="AC193" s="138"/>
      <c r="AD193" s="150">
        <f t="shared" si="5"/>
        <v>0</v>
      </c>
    </row>
    <row r="194" spans="1:30" ht="15.75" customHeight="1" x14ac:dyDescent="0.2">
      <c r="A194" s="47"/>
      <c r="B194" s="48" t="s">
        <v>159</v>
      </c>
      <c r="C194" s="63">
        <v>1</v>
      </c>
      <c r="D194" s="73"/>
      <c r="E194" s="68"/>
      <c r="F194" s="68"/>
      <c r="G194" s="68"/>
      <c r="H194" s="52"/>
      <c r="I194" s="116"/>
      <c r="J194" s="116"/>
      <c r="K194" s="122"/>
      <c r="L194" s="52"/>
      <c r="M194" s="50"/>
      <c r="N194" s="52"/>
      <c r="O194" s="52"/>
      <c r="P194" s="127"/>
      <c r="Q194" s="52"/>
      <c r="R194" s="52"/>
      <c r="S194" s="52"/>
      <c r="T194" s="52"/>
      <c r="U194" s="52"/>
      <c r="V194" s="52"/>
      <c r="W194" s="52"/>
      <c r="X194" s="52"/>
      <c r="Y194" s="52"/>
      <c r="Z194" s="131" t="s">
        <v>359</v>
      </c>
      <c r="AA194" s="149"/>
      <c r="AB194" s="116"/>
      <c r="AC194" s="138"/>
      <c r="AD194" s="150">
        <f t="shared" si="5"/>
        <v>1</v>
      </c>
    </row>
    <row r="195" spans="1:30" ht="15.75" hidden="1" customHeight="1" x14ac:dyDescent="0.2">
      <c r="A195" s="47"/>
      <c r="B195" s="48" t="s">
        <v>583</v>
      </c>
      <c r="C195" s="49"/>
      <c r="D195" s="74"/>
      <c r="E195" s="58"/>
      <c r="F195" s="70"/>
      <c r="G195" s="68"/>
      <c r="H195" s="127"/>
      <c r="I195" s="116"/>
      <c r="J195" s="116"/>
      <c r="K195" s="52"/>
      <c r="L195" s="52"/>
      <c r="M195" s="52"/>
      <c r="N195" s="52"/>
      <c r="O195" s="52"/>
      <c r="P195" s="52"/>
      <c r="Q195" s="52"/>
      <c r="R195" s="52"/>
      <c r="S195" s="52"/>
      <c r="T195" s="52"/>
      <c r="U195" s="52"/>
      <c r="V195" s="52"/>
      <c r="W195" s="52"/>
      <c r="X195" s="52"/>
      <c r="Y195" s="52"/>
      <c r="Z195" s="116"/>
      <c r="AA195" s="116"/>
      <c r="AB195" s="116"/>
      <c r="AC195" s="138"/>
      <c r="AD195" s="150">
        <f t="shared" si="5"/>
        <v>0</v>
      </c>
    </row>
    <row r="196" spans="1:30" ht="15.75" hidden="1" customHeight="1" x14ac:dyDescent="0.2">
      <c r="A196" s="47"/>
      <c r="B196" s="48" t="s">
        <v>584</v>
      </c>
      <c r="C196" s="49"/>
      <c r="D196" s="73"/>
      <c r="E196" s="58"/>
      <c r="F196" s="68"/>
      <c r="G196" s="68"/>
      <c r="H196" s="52"/>
      <c r="I196" s="116"/>
      <c r="J196" s="116"/>
      <c r="K196" s="52"/>
      <c r="L196" s="52"/>
      <c r="M196" s="52"/>
      <c r="N196" s="52"/>
      <c r="O196" s="52"/>
      <c r="P196" s="52"/>
      <c r="Q196" s="52"/>
      <c r="R196" s="52"/>
      <c r="S196" s="52"/>
      <c r="T196" s="116"/>
      <c r="U196" s="52"/>
      <c r="V196" s="52"/>
      <c r="W196" s="52"/>
      <c r="X196" s="52"/>
      <c r="Y196" s="52"/>
      <c r="Z196" s="116"/>
      <c r="AA196" s="116"/>
      <c r="AB196" s="116"/>
      <c r="AC196" s="116"/>
      <c r="AD196" s="150">
        <f t="shared" si="5"/>
        <v>0</v>
      </c>
    </row>
    <row r="197" spans="1:30" ht="15.75" hidden="1" customHeight="1" x14ac:dyDescent="0.2">
      <c r="A197" s="47"/>
      <c r="B197" s="48" t="s">
        <v>585</v>
      </c>
      <c r="C197" s="49"/>
      <c r="D197" s="74"/>
      <c r="E197" s="68"/>
      <c r="F197" s="68"/>
      <c r="G197" s="68"/>
      <c r="H197" s="52"/>
      <c r="I197" s="116"/>
      <c r="J197" s="116"/>
      <c r="K197" s="52"/>
      <c r="L197" s="52"/>
      <c r="M197" s="52"/>
      <c r="N197" s="52"/>
      <c r="O197" s="52"/>
      <c r="P197" s="52"/>
      <c r="Q197" s="52"/>
      <c r="R197" s="52"/>
      <c r="S197" s="52"/>
      <c r="T197" s="116"/>
      <c r="U197" s="52"/>
      <c r="V197" s="52"/>
      <c r="W197" s="52"/>
      <c r="X197" s="52"/>
      <c r="Y197" s="52"/>
      <c r="Z197" s="52"/>
      <c r="AA197" s="52"/>
      <c r="AB197" s="52"/>
      <c r="AC197" s="52"/>
      <c r="AD197" s="150">
        <f t="shared" si="5"/>
        <v>0</v>
      </c>
    </row>
    <row r="198" spans="1:30" ht="15.75" hidden="1" customHeight="1" x14ac:dyDescent="0.2">
      <c r="A198" s="47"/>
      <c r="B198" s="48" t="s">
        <v>586</v>
      </c>
      <c r="C198" s="49"/>
      <c r="D198" s="74"/>
      <c r="E198" s="58"/>
      <c r="F198" s="68"/>
      <c r="G198" s="68"/>
      <c r="H198" s="68"/>
      <c r="I198" s="68"/>
      <c r="J198" s="124"/>
      <c r="K198" s="52"/>
      <c r="L198" s="122"/>
      <c r="M198" s="122"/>
      <c r="N198" s="122"/>
      <c r="O198" s="124"/>
      <c r="P198" s="122"/>
      <c r="Q198" s="122"/>
      <c r="R198" s="122"/>
      <c r="S198" s="122"/>
      <c r="T198" s="124"/>
      <c r="U198" s="127"/>
      <c r="V198" s="127"/>
      <c r="W198" s="127"/>
      <c r="X198" s="52"/>
      <c r="Y198" s="52"/>
      <c r="Z198" s="52"/>
      <c r="AA198" s="52"/>
      <c r="AB198" s="52"/>
      <c r="AC198" s="52"/>
      <c r="AD198" s="150">
        <f t="shared" si="5"/>
        <v>0</v>
      </c>
    </row>
    <row r="199" spans="1:30" ht="14.1" hidden="1" customHeight="1" x14ac:dyDescent="0.2">
      <c r="A199" s="47"/>
      <c r="B199" s="48" t="s">
        <v>587</v>
      </c>
      <c r="C199" s="49"/>
      <c r="D199" s="73"/>
      <c r="E199" s="58"/>
      <c r="F199" s="70"/>
      <c r="G199" s="68"/>
      <c r="H199" s="52"/>
      <c r="I199" s="52"/>
      <c r="J199" s="52"/>
      <c r="K199" s="52"/>
      <c r="L199" s="52"/>
      <c r="M199" s="122"/>
      <c r="N199" s="52"/>
      <c r="O199" s="52"/>
      <c r="P199" s="52"/>
      <c r="Q199" s="52"/>
      <c r="R199" s="122"/>
      <c r="S199" s="52"/>
      <c r="T199" s="52"/>
      <c r="U199" s="52"/>
      <c r="V199" s="52"/>
      <c r="W199" s="52"/>
      <c r="X199" s="52"/>
      <c r="Y199" s="52"/>
      <c r="Z199" s="52"/>
      <c r="AA199" s="52"/>
      <c r="AB199" s="52"/>
      <c r="AC199" s="52"/>
      <c r="AD199" s="150">
        <f t="shared" si="5"/>
        <v>0</v>
      </c>
    </row>
    <row r="200" spans="1:30" ht="14.1" hidden="1" customHeight="1" x14ac:dyDescent="0.2">
      <c r="A200" s="47"/>
      <c r="B200" s="48" t="s">
        <v>588</v>
      </c>
      <c r="C200" s="49"/>
      <c r="D200" s="73"/>
      <c r="E200" s="58"/>
      <c r="F200" s="52"/>
      <c r="G200" s="70"/>
      <c r="H200" s="52"/>
      <c r="I200" s="52"/>
      <c r="J200" s="52"/>
      <c r="K200" s="52"/>
      <c r="L200" s="52"/>
      <c r="M200" s="52"/>
      <c r="N200" s="52"/>
      <c r="O200" s="52"/>
      <c r="P200" s="52"/>
      <c r="Q200" s="52"/>
      <c r="R200" s="52"/>
      <c r="S200" s="52"/>
      <c r="T200" s="52"/>
      <c r="U200" s="52"/>
      <c r="V200" s="52"/>
      <c r="W200" s="52"/>
      <c r="X200" s="52"/>
      <c r="Y200" s="52"/>
      <c r="Z200" s="52"/>
      <c r="AA200" s="52"/>
      <c r="AB200" s="52"/>
      <c r="AC200" s="52"/>
      <c r="AD200" s="150">
        <f t="shared" si="5"/>
        <v>0</v>
      </c>
    </row>
    <row r="201" spans="1:30" ht="14.1" hidden="1" customHeight="1" x14ac:dyDescent="0.2">
      <c r="A201" s="47"/>
      <c r="B201" s="48" t="s">
        <v>589</v>
      </c>
      <c r="C201" s="49"/>
      <c r="D201" s="73"/>
      <c r="E201" s="58"/>
      <c r="F201" s="68"/>
      <c r="G201" s="69"/>
      <c r="H201" s="52"/>
      <c r="I201" s="52"/>
      <c r="J201" s="52"/>
      <c r="K201" s="52"/>
      <c r="L201" s="52"/>
      <c r="M201" s="52"/>
      <c r="N201" s="52"/>
      <c r="O201" s="52"/>
      <c r="P201" s="52"/>
      <c r="Q201" s="52"/>
      <c r="R201" s="52"/>
      <c r="S201" s="52"/>
      <c r="T201" s="52"/>
      <c r="U201" s="52"/>
      <c r="V201" s="52"/>
      <c r="W201" s="52"/>
      <c r="X201" s="52"/>
      <c r="Y201" s="52"/>
      <c r="Z201" s="52"/>
      <c r="AA201" s="52"/>
      <c r="AB201" s="52"/>
      <c r="AC201" s="52"/>
      <c r="AD201" s="150">
        <f t="shared" si="5"/>
        <v>0</v>
      </c>
    </row>
    <row r="202" spans="1:30" ht="14.1" hidden="1" customHeight="1" x14ac:dyDescent="0.2">
      <c r="A202" s="47"/>
      <c r="B202" s="48" t="s">
        <v>590</v>
      </c>
      <c r="C202" s="49"/>
      <c r="D202" s="73"/>
      <c r="E202" s="58"/>
      <c r="F202" s="68"/>
      <c r="G202" s="69"/>
      <c r="H202" s="52"/>
      <c r="I202" s="52"/>
      <c r="J202" s="52"/>
      <c r="K202" s="52"/>
      <c r="L202" s="52"/>
      <c r="M202" s="52"/>
      <c r="N202" s="52"/>
      <c r="O202" s="52"/>
      <c r="P202" s="52"/>
      <c r="Q202" s="52"/>
      <c r="R202" s="52"/>
      <c r="S202" s="52"/>
      <c r="T202" s="52"/>
      <c r="U202" s="52"/>
      <c r="V202" s="52"/>
      <c r="W202" s="52"/>
      <c r="X202" s="52"/>
      <c r="Y202" s="52"/>
      <c r="Z202" s="52"/>
      <c r="AA202" s="52"/>
      <c r="AB202" s="52"/>
      <c r="AC202" s="52"/>
      <c r="AD202" s="150">
        <f t="shared" si="5"/>
        <v>0</v>
      </c>
    </row>
    <row r="203" spans="1:30" ht="14.1" hidden="1" customHeight="1" x14ac:dyDescent="0.2">
      <c r="A203" s="47"/>
      <c r="B203" s="48" t="s">
        <v>591</v>
      </c>
      <c r="C203" s="49"/>
      <c r="D203" s="73"/>
      <c r="E203" s="58"/>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150">
        <f t="shared" si="5"/>
        <v>0</v>
      </c>
    </row>
    <row r="204" spans="1:30" ht="15.75" hidden="1" customHeight="1" x14ac:dyDescent="0.2">
      <c r="A204" s="47"/>
      <c r="B204" s="48" t="s">
        <v>592</v>
      </c>
      <c r="C204" s="49"/>
      <c r="D204" s="73"/>
      <c r="E204" s="58"/>
      <c r="F204" s="70"/>
      <c r="G204" s="69"/>
      <c r="H204" s="52"/>
      <c r="I204" s="52"/>
      <c r="J204" s="52"/>
      <c r="K204" s="52"/>
      <c r="L204" s="52"/>
      <c r="M204" s="52"/>
      <c r="N204" s="52"/>
      <c r="O204" s="52"/>
      <c r="P204" s="52"/>
      <c r="Q204" s="116"/>
      <c r="R204" s="116"/>
      <c r="S204" s="52"/>
      <c r="T204" s="52"/>
      <c r="U204" s="52"/>
      <c r="V204" s="52"/>
      <c r="W204" s="52"/>
      <c r="X204" s="52"/>
      <c r="Y204" s="52"/>
      <c r="Z204" s="52"/>
      <c r="AA204" s="52"/>
      <c r="AB204" s="52"/>
      <c r="AC204" s="52"/>
      <c r="AD204" s="150">
        <f t="shared" si="5"/>
        <v>0</v>
      </c>
    </row>
    <row r="205" spans="1:30" ht="14.1" hidden="1" customHeight="1" x14ac:dyDescent="0.2">
      <c r="A205" s="47"/>
      <c r="B205" s="48" t="s">
        <v>593</v>
      </c>
      <c r="C205" s="49"/>
      <c r="D205" s="73"/>
      <c r="E205" s="58"/>
      <c r="F205" s="70"/>
      <c r="G205" s="69"/>
      <c r="H205" s="52"/>
      <c r="I205" s="52"/>
      <c r="J205" s="52"/>
      <c r="K205" s="52"/>
      <c r="L205" s="52"/>
      <c r="M205" s="122"/>
      <c r="N205" s="122"/>
      <c r="O205" s="122"/>
      <c r="P205" s="52"/>
      <c r="Q205" s="116"/>
      <c r="R205" s="122"/>
      <c r="S205" s="52"/>
      <c r="T205" s="52"/>
      <c r="U205" s="52"/>
      <c r="V205" s="52"/>
      <c r="W205" s="52"/>
      <c r="X205" s="52"/>
      <c r="Y205" s="52"/>
      <c r="Z205" s="52"/>
      <c r="AA205" s="52"/>
      <c r="AB205" s="52"/>
      <c r="AC205" s="52"/>
      <c r="AD205" s="150">
        <f t="shared" si="5"/>
        <v>0</v>
      </c>
    </row>
    <row r="206" spans="1:30" ht="14.1" hidden="1" customHeight="1" x14ac:dyDescent="0.2">
      <c r="A206" s="47"/>
      <c r="B206" s="48" t="s">
        <v>594</v>
      </c>
      <c r="C206" s="49"/>
      <c r="D206" s="73"/>
      <c r="E206" s="58"/>
      <c r="F206" s="70"/>
      <c r="G206" s="52"/>
      <c r="H206" s="52"/>
      <c r="I206" s="52"/>
      <c r="J206" s="52"/>
      <c r="K206" s="52"/>
      <c r="L206" s="52"/>
      <c r="M206" s="52"/>
      <c r="N206" s="52"/>
      <c r="O206" s="52"/>
      <c r="P206" s="52"/>
      <c r="Q206" s="116"/>
      <c r="R206" s="52"/>
      <c r="S206" s="52"/>
      <c r="T206" s="52"/>
      <c r="U206" s="52"/>
      <c r="V206" s="52"/>
      <c r="W206" s="52"/>
      <c r="X206" s="52"/>
      <c r="Y206" s="52"/>
      <c r="Z206" s="52"/>
      <c r="AA206" s="52"/>
      <c r="AB206" s="52"/>
      <c r="AC206" s="52"/>
      <c r="AD206" s="150">
        <f t="shared" si="5"/>
        <v>0</v>
      </c>
    </row>
    <row r="207" spans="1:30" ht="15.75" hidden="1" customHeight="1" x14ac:dyDescent="0.2">
      <c r="A207" s="47"/>
      <c r="B207" s="48" t="s">
        <v>595</v>
      </c>
      <c r="C207" s="63"/>
      <c r="D207" s="73"/>
      <c r="E207" s="58"/>
      <c r="F207" s="70"/>
      <c r="G207" s="52"/>
      <c r="H207" s="52"/>
      <c r="I207" s="52"/>
      <c r="J207" s="52"/>
      <c r="K207" s="116"/>
      <c r="L207" s="52"/>
      <c r="M207" s="52"/>
      <c r="N207" s="52"/>
      <c r="O207" s="52"/>
      <c r="P207" s="52"/>
      <c r="Q207" s="116"/>
      <c r="R207" s="52"/>
      <c r="S207" s="52"/>
      <c r="T207" s="52"/>
      <c r="U207" s="52"/>
      <c r="V207" s="52"/>
      <c r="W207" s="52"/>
      <c r="X207" s="52"/>
      <c r="Y207" s="52"/>
      <c r="Z207" s="52"/>
      <c r="AA207" s="52"/>
      <c r="AB207" s="52"/>
      <c r="AC207" s="52"/>
      <c r="AD207" s="150">
        <f t="shared" si="5"/>
        <v>0</v>
      </c>
    </row>
    <row r="208" spans="1:30" ht="15.75" hidden="1" customHeight="1" x14ac:dyDescent="0.2">
      <c r="A208" s="47"/>
      <c r="B208" s="48" t="s">
        <v>596</v>
      </c>
      <c r="C208" s="63"/>
      <c r="D208" s="73"/>
      <c r="E208" s="68"/>
      <c r="F208" s="68"/>
      <c r="G208" s="69"/>
      <c r="H208" s="52"/>
      <c r="I208" s="52"/>
      <c r="J208" s="52"/>
      <c r="K208" s="52"/>
      <c r="L208" s="116"/>
      <c r="M208" s="116"/>
      <c r="N208" s="52"/>
      <c r="O208" s="52"/>
      <c r="P208" s="52"/>
      <c r="Q208" s="116"/>
      <c r="R208" s="52"/>
      <c r="S208" s="52"/>
      <c r="T208" s="52"/>
      <c r="U208" s="52"/>
      <c r="V208" s="52"/>
      <c r="W208" s="52"/>
      <c r="X208" s="52"/>
      <c r="Y208" s="52"/>
      <c r="Z208" s="52"/>
      <c r="AA208" s="52"/>
      <c r="AB208" s="52"/>
      <c r="AC208" s="52"/>
      <c r="AD208" s="150">
        <f t="shared" si="5"/>
        <v>0</v>
      </c>
    </row>
    <row r="209" spans="1:30" ht="15.75" hidden="1" customHeight="1" x14ac:dyDescent="0.2">
      <c r="A209" s="129"/>
      <c r="B209" s="48" t="s">
        <v>597</v>
      </c>
      <c r="C209" s="63"/>
      <c r="D209" s="73"/>
      <c r="E209" s="58"/>
      <c r="F209" s="70"/>
      <c r="G209" s="69"/>
      <c r="H209" s="142"/>
      <c r="I209" s="69"/>
      <c r="J209" s="122"/>
      <c r="K209" s="122"/>
      <c r="L209" s="52"/>
      <c r="M209" s="52"/>
      <c r="N209" s="52"/>
      <c r="O209" s="52"/>
      <c r="P209" s="52"/>
      <c r="Q209" s="116"/>
      <c r="R209" s="52"/>
      <c r="S209" s="52"/>
      <c r="T209" s="52"/>
      <c r="U209" s="116"/>
      <c r="V209" s="52"/>
      <c r="W209" s="52"/>
      <c r="X209" s="52"/>
      <c r="Y209" s="52"/>
      <c r="Z209" s="52"/>
      <c r="AA209" s="52"/>
      <c r="AB209" s="52"/>
      <c r="AC209" s="52"/>
      <c r="AD209" s="150">
        <f t="shared" si="5"/>
        <v>0</v>
      </c>
    </row>
    <row r="210" spans="1:30" ht="15.75" hidden="1" customHeight="1" x14ac:dyDescent="0.2">
      <c r="A210" s="47"/>
      <c r="B210" s="48" t="s">
        <v>598</v>
      </c>
      <c r="C210" s="63"/>
      <c r="D210" s="73"/>
      <c r="E210" s="58"/>
      <c r="F210" s="70"/>
      <c r="G210" s="69"/>
      <c r="H210" s="52"/>
      <c r="I210" s="52"/>
      <c r="J210" s="52"/>
      <c r="K210" s="52"/>
      <c r="L210" s="52"/>
      <c r="M210" s="52"/>
      <c r="N210" s="52"/>
      <c r="O210" s="52"/>
      <c r="P210" s="52"/>
      <c r="Q210" s="116"/>
      <c r="R210" s="52"/>
      <c r="S210" s="52"/>
      <c r="T210" s="52"/>
      <c r="U210" s="52"/>
      <c r="V210" s="52"/>
      <c r="W210" s="52"/>
      <c r="X210" s="52"/>
      <c r="Y210" s="52"/>
      <c r="Z210" s="52"/>
      <c r="AA210" s="52"/>
      <c r="AB210" s="52"/>
      <c r="AC210" s="52"/>
      <c r="AD210" s="150">
        <f t="shared" si="5"/>
        <v>0</v>
      </c>
    </row>
    <row r="211" spans="1:30" ht="15.75" hidden="1" customHeight="1" x14ac:dyDescent="0.2">
      <c r="A211" s="129"/>
      <c r="B211" s="48" t="s">
        <v>599</v>
      </c>
      <c r="C211" s="63"/>
      <c r="D211" s="73"/>
      <c r="E211" s="58"/>
      <c r="F211" s="70"/>
      <c r="G211" s="52"/>
      <c r="H211" s="70"/>
      <c r="I211" s="70"/>
      <c r="J211" s="52"/>
      <c r="K211" s="52"/>
      <c r="L211" s="52"/>
      <c r="M211" s="52"/>
      <c r="N211" s="52"/>
      <c r="O211" s="52"/>
      <c r="P211" s="52"/>
      <c r="Q211" s="116"/>
      <c r="R211" s="52"/>
      <c r="S211" s="52"/>
      <c r="T211" s="52"/>
      <c r="U211" s="52"/>
      <c r="V211" s="52"/>
      <c r="W211" s="52"/>
      <c r="X211" s="52"/>
      <c r="Y211" s="52"/>
      <c r="Z211" s="52"/>
      <c r="AA211" s="52"/>
      <c r="AB211" s="52"/>
      <c r="AC211" s="52"/>
      <c r="AD211" s="150">
        <f t="shared" si="5"/>
        <v>0</v>
      </c>
    </row>
    <row r="212" spans="1:30" ht="15.75" hidden="1" customHeight="1" x14ac:dyDescent="0.2">
      <c r="A212" s="5"/>
      <c r="B212" s="48" t="s">
        <v>600</v>
      </c>
      <c r="C212" s="63"/>
      <c r="D212" s="73"/>
      <c r="E212" s="58"/>
      <c r="F212" s="70"/>
      <c r="G212" s="69"/>
      <c r="H212" s="70"/>
      <c r="I212" s="70"/>
      <c r="J212" s="52"/>
      <c r="K212" s="52"/>
      <c r="L212" s="52"/>
      <c r="M212" s="116"/>
      <c r="N212" s="122"/>
      <c r="O212" s="52"/>
      <c r="P212" s="52"/>
      <c r="Q212" s="116"/>
      <c r="R212" s="52"/>
      <c r="S212" s="52"/>
      <c r="T212" s="52"/>
      <c r="U212" s="52"/>
      <c r="V212" s="52"/>
      <c r="W212" s="116"/>
      <c r="X212" s="52"/>
      <c r="Y212" s="52"/>
      <c r="Z212" s="52"/>
      <c r="AA212" s="52"/>
      <c r="AB212" s="52"/>
      <c r="AC212" s="52"/>
      <c r="AD212" s="150">
        <f t="shared" si="5"/>
        <v>0</v>
      </c>
    </row>
    <row r="213" spans="1:30" ht="15.75" hidden="1" customHeight="1" x14ac:dyDescent="0.2">
      <c r="A213" s="47"/>
      <c r="B213" s="48" t="s">
        <v>601</v>
      </c>
      <c r="C213" s="63"/>
      <c r="D213" s="73"/>
      <c r="E213" s="58"/>
      <c r="F213" s="68"/>
      <c r="G213" s="69"/>
      <c r="H213" s="70"/>
      <c r="I213" s="52"/>
      <c r="J213" s="52"/>
      <c r="K213" s="116"/>
      <c r="L213" s="52"/>
      <c r="M213" s="52"/>
      <c r="N213" s="52"/>
      <c r="O213" s="52"/>
      <c r="P213" s="52"/>
      <c r="Q213" s="116"/>
      <c r="R213" s="52"/>
      <c r="S213" s="52"/>
      <c r="T213" s="52"/>
      <c r="U213" s="52"/>
      <c r="V213" s="52"/>
      <c r="W213" s="52"/>
      <c r="X213" s="52"/>
      <c r="Y213" s="52"/>
      <c r="Z213" s="116"/>
      <c r="AA213" s="52"/>
      <c r="AB213" s="52"/>
      <c r="AC213" s="52"/>
      <c r="AD213" s="150">
        <f t="shared" si="5"/>
        <v>0</v>
      </c>
    </row>
    <row r="214" spans="1:30" ht="15.75" hidden="1" customHeight="1" x14ac:dyDescent="0.2">
      <c r="A214" s="47"/>
      <c r="B214" s="48" t="s">
        <v>601</v>
      </c>
      <c r="C214" s="63"/>
      <c r="D214" s="74"/>
      <c r="E214" s="57"/>
      <c r="F214" s="70"/>
      <c r="G214" s="52"/>
      <c r="H214" s="70"/>
      <c r="I214" s="52"/>
      <c r="J214" s="52"/>
      <c r="K214" s="116"/>
      <c r="L214" s="52"/>
      <c r="M214" s="52"/>
      <c r="N214" s="52"/>
      <c r="O214" s="52"/>
      <c r="P214" s="52"/>
      <c r="Q214" s="116"/>
      <c r="R214" s="52"/>
      <c r="S214" s="52"/>
      <c r="T214" s="52"/>
      <c r="U214" s="52"/>
      <c r="V214" s="52"/>
      <c r="W214" s="52"/>
      <c r="X214" s="52"/>
      <c r="Y214" s="52"/>
      <c r="Z214" s="116"/>
      <c r="AA214" s="52"/>
      <c r="AB214" s="52"/>
      <c r="AC214" s="52"/>
      <c r="AD214" s="150">
        <f t="shared" si="5"/>
        <v>0</v>
      </c>
    </row>
    <row r="215" spans="1:30" ht="15.75" hidden="1" customHeight="1" x14ac:dyDescent="0.2">
      <c r="A215" s="47"/>
      <c r="B215" s="48" t="s">
        <v>602</v>
      </c>
      <c r="C215" s="49"/>
      <c r="D215" s="73"/>
      <c r="E215" s="58"/>
      <c r="F215" s="70"/>
      <c r="G215" s="52"/>
      <c r="H215" s="52"/>
      <c r="I215" s="52"/>
      <c r="J215" s="52"/>
      <c r="K215" s="52"/>
      <c r="L215" s="52"/>
      <c r="M215" s="52"/>
      <c r="N215" s="52"/>
      <c r="O215" s="52"/>
      <c r="P215" s="52"/>
      <c r="Q215" s="116"/>
      <c r="R215" s="52"/>
      <c r="S215" s="52"/>
      <c r="T215" s="52"/>
      <c r="U215" s="52"/>
      <c r="V215" s="52"/>
      <c r="W215" s="52"/>
      <c r="X215" s="52"/>
      <c r="Y215" s="52"/>
      <c r="Z215" s="52"/>
      <c r="AA215" s="52"/>
      <c r="AB215" s="52"/>
      <c r="AC215" s="52"/>
      <c r="AD215" s="150">
        <f t="shared" si="5"/>
        <v>0</v>
      </c>
    </row>
    <row r="216" spans="1:30" ht="15.75" hidden="1" customHeight="1" x14ac:dyDescent="0.2">
      <c r="A216" s="47"/>
      <c r="B216" s="48" t="s">
        <v>603</v>
      </c>
      <c r="C216" s="49"/>
      <c r="D216" s="73"/>
      <c r="E216" s="58"/>
      <c r="F216" s="70"/>
      <c r="G216" s="52"/>
      <c r="H216" s="52"/>
      <c r="I216" s="52"/>
      <c r="J216" s="52"/>
      <c r="K216" s="52"/>
      <c r="L216" s="52"/>
      <c r="M216" s="52"/>
      <c r="N216" s="52"/>
      <c r="O216" s="52"/>
      <c r="P216" s="52"/>
      <c r="Q216" s="116"/>
      <c r="R216" s="52"/>
      <c r="S216" s="52"/>
      <c r="T216" s="52"/>
      <c r="U216" s="52"/>
      <c r="V216" s="52"/>
      <c r="W216" s="52"/>
      <c r="X216" s="52"/>
      <c r="Y216" s="52"/>
      <c r="Z216" s="52"/>
      <c r="AA216" s="52"/>
      <c r="AB216" s="52"/>
      <c r="AC216" s="52"/>
      <c r="AD216" s="150">
        <f t="shared" si="5"/>
        <v>0</v>
      </c>
    </row>
    <row r="217" spans="1:30" ht="15.75" hidden="1" customHeight="1" x14ac:dyDescent="0.2">
      <c r="A217" s="5"/>
      <c r="B217" s="48" t="s">
        <v>604</v>
      </c>
      <c r="C217" s="49"/>
      <c r="D217" s="73"/>
      <c r="E217" s="58"/>
      <c r="F217" s="70"/>
      <c r="G217" s="52"/>
      <c r="H217" s="52"/>
      <c r="I217" s="52"/>
      <c r="J217" s="52"/>
      <c r="K217" s="52"/>
      <c r="L217" s="52"/>
      <c r="M217" s="52"/>
      <c r="N217" s="52"/>
      <c r="O217" s="52"/>
      <c r="P217" s="52"/>
      <c r="Q217" s="116"/>
      <c r="R217" s="52"/>
      <c r="S217" s="52"/>
      <c r="T217" s="52"/>
      <c r="U217" s="52"/>
      <c r="V217" s="52"/>
      <c r="W217" s="52"/>
      <c r="X217" s="52"/>
      <c r="Y217" s="52"/>
      <c r="Z217" s="52"/>
      <c r="AA217" s="52"/>
      <c r="AB217" s="52"/>
      <c r="AC217" s="52"/>
      <c r="AD217" s="150">
        <f t="shared" si="5"/>
        <v>0</v>
      </c>
    </row>
    <row r="218" spans="1:30" ht="15.75" hidden="1" customHeight="1" x14ac:dyDescent="0.2">
      <c r="A218" s="5"/>
      <c r="B218" s="48" t="s">
        <v>605</v>
      </c>
      <c r="C218" s="49"/>
      <c r="D218" s="73"/>
      <c r="E218" s="58"/>
      <c r="F218" s="68"/>
      <c r="G218" s="52"/>
      <c r="H218" s="52"/>
      <c r="I218" s="52"/>
      <c r="J218" s="52"/>
      <c r="K218" s="52"/>
      <c r="L218" s="52"/>
      <c r="M218" s="52"/>
      <c r="N218" s="52"/>
      <c r="O218" s="52"/>
      <c r="P218" s="52"/>
      <c r="Q218" s="116"/>
      <c r="R218" s="116"/>
      <c r="S218" s="52"/>
      <c r="T218" s="52"/>
      <c r="U218" s="52"/>
      <c r="V218" s="52"/>
      <c r="W218" s="52"/>
      <c r="X218" s="52"/>
      <c r="Y218" s="52"/>
      <c r="Z218" s="52"/>
      <c r="AA218" s="52"/>
      <c r="AB218" s="52"/>
      <c r="AC218" s="52"/>
      <c r="AD218" s="150">
        <f t="shared" si="5"/>
        <v>0</v>
      </c>
    </row>
    <row r="219" spans="1:30" ht="15.75" hidden="1" customHeight="1" x14ac:dyDescent="0.2">
      <c r="A219" s="5"/>
      <c r="B219" s="48" t="s">
        <v>606</v>
      </c>
      <c r="C219" s="49"/>
      <c r="D219" s="73"/>
      <c r="E219" s="58"/>
      <c r="F219" s="70"/>
      <c r="G219" s="52"/>
      <c r="H219" s="52"/>
      <c r="I219" s="52"/>
      <c r="J219" s="52"/>
      <c r="K219" s="52"/>
      <c r="L219" s="52"/>
      <c r="M219" s="52"/>
      <c r="N219" s="52"/>
      <c r="O219" s="52"/>
      <c r="P219" s="52"/>
      <c r="Q219" s="116"/>
      <c r="R219" s="116"/>
      <c r="S219" s="52"/>
      <c r="T219" s="52"/>
      <c r="U219" s="52"/>
      <c r="V219" s="52"/>
      <c r="W219" s="52"/>
      <c r="X219" s="52"/>
      <c r="Y219" s="52"/>
      <c r="Z219" s="52"/>
      <c r="AA219" s="52"/>
      <c r="AB219" s="52"/>
      <c r="AC219" s="52"/>
      <c r="AD219" s="150">
        <f t="shared" si="5"/>
        <v>0</v>
      </c>
    </row>
    <row r="220" spans="1:30" ht="15.75" hidden="1" customHeight="1" x14ac:dyDescent="0.2">
      <c r="A220" s="47"/>
      <c r="B220" s="48" t="s">
        <v>607</v>
      </c>
      <c r="C220" s="49"/>
      <c r="D220" s="73"/>
      <c r="E220" s="68"/>
      <c r="F220" s="68"/>
      <c r="G220" s="52"/>
      <c r="H220" s="52"/>
      <c r="I220" s="52"/>
      <c r="J220" s="52"/>
      <c r="K220" s="52"/>
      <c r="L220" s="52"/>
      <c r="M220" s="52"/>
      <c r="N220" s="52"/>
      <c r="O220" s="52"/>
      <c r="P220" s="52"/>
      <c r="Q220" s="116"/>
      <c r="R220" s="52"/>
      <c r="S220" s="52"/>
      <c r="T220" s="52"/>
      <c r="U220" s="52"/>
      <c r="V220" s="52"/>
      <c r="W220" s="52"/>
      <c r="X220" s="52"/>
      <c r="Y220" s="52"/>
      <c r="Z220" s="52"/>
      <c r="AA220" s="52"/>
      <c r="AB220" s="52"/>
      <c r="AC220" s="52"/>
      <c r="AD220" s="150">
        <f t="shared" si="5"/>
        <v>0</v>
      </c>
    </row>
    <row r="221" spans="1:30" ht="15.75" customHeight="1" thickBot="1" x14ac:dyDescent="0.25">
      <c r="A221" s="212"/>
      <c r="B221" s="48" t="s">
        <v>608</v>
      </c>
      <c r="C221" s="49">
        <v>1</v>
      </c>
      <c r="D221" s="74"/>
      <c r="E221" s="68" t="s">
        <v>493</v>
      </c>
      <c r="F221" s="68"/>
      <c r="G221" s="69"/>
      <c r="H221" s="69"/>
      <c r="I221" s="69"/>
      <c r="J221" s="122"/>
      <c r="K221" s="52"/>
      <c r="L221" s="122"/>
      <c r="M221" s="127"/>
      <c r="N221" s="122"/>
      <c r="O221" s="122"/>
      <c r="P221" s="122"/>
      <c r="Q221" s="122"/>
      <c r="R221" s="122"/>
      <c r="S221" s="124"/>
      <c r="T221" s="52"/>
      <c r="U221" s="52"/>
      <c r="V221" s="52"/>
      <c r="W221" s="52"/>
      <c r="X221" s="52"/>
      <c r="Y221" s="52"/>
      <c r="Z221" s="127"/>
      <c r="AA221" s="116"/>
      <c r="AB221" s="52"/>
      <c r="AC221" s="52"/>
      <c r="AD221" s="150">
        <f t="shared" si="5"/>
        <v>1</v>
      </c>
    </row>
    <row r="222" spans="1:30" ht="15.75" hidden="1" customHeight="1" x14ac:dyDescent="0.2">
      <c r="A222" s="47"/>
      <c r="B222" s="48" t="s">
        <v>609</v>
      </c>
      <c r="C222" s="49"/>
      <c r="D222" s="73"/>
      <c r="E222" s="228"/>
      <c r="F222" s="232"/>
      <c r="G222" s="216"/>
      <c r="H222" s="216"/>
      <c r="I222" s="216"/>
      <c r="J222" s="216"/>
      <c r="K222" s="216"/>
      <c r="L222" s="216"/>
      <c r="M222" s="216"/>
      <c r="N222" s="216"/>
      <c r="O222" s="216"/>
      <c r="P222" s="216"/>
      <c r="Q222" s="216"/>
      <c r="R222" s="216"/>
      <c r="S222" s="216"/>
      <c r="T222" s="216"/>
      <c r="U222" s="216"/>
      <c r="V222" s="216"/>
      <c r="W222" s="216"/>
      <c r="X222" s="216"/>
      <c r="Y222" s="216"/>
      <c r="Z222" s="216"/>
      <c r="AA222" s="216"/>
      <c r="AB222" s="216"/>
      <c r="AC222" s="216"/>
      <c r="AD222" s="150">
        <f t="shared" si="5"/>
        <v>0</v>
      </c>
    </row>
    <row r="223" spans="1:30" ht="15" hidden="1" x14ac:dyDescent="0.2">
      <c r="A223" s="47"/>
      <c r="B223" s="48" t="s">
        <v>610</v>
      </c>
      <c r="C223" s="49"/>
      <c r="D223" s="74"/>
      <c r="E223" s="228"/>
      <c r="F223" s="68"/>
      <c r="G223" s="215"/>
      <c r="H223" s="215"/>
      <c r="I223" s="217"/>
      <c r="J223" s="216"/>
      <c r="K223" s="216"/>
      <c r="L223" s="216"/>
      <c r="M223" s="216"/>
      <c r="N223" s="216"/>
      <c r="O223" s="216"/>
      <c r="P223" s="216"/>
      <c r="Q223" s="216"/>
      <c r="R223" s="216"/>
      <c r="S223" s="216"/>
      <c r="T223" s="216"/>
      <c r="U223" s="216"/>
      <c r="V223" s="216"/>
      <c r="W223" s="216"/>
      <c r="X223" s="216"/>
      <c r="Y223" s="216"/>
      <c r="Z223" s="216"/>
      <c r="AA223" s="216"/>
      <c r="AB223" s="216"/>
      <c r="AC223" s="220"/>
      <c r="AD223" s="150">
        <f t="shared" si="5"/>
        <v>0</v>
      </c>
    </row>
    <row r="224" spans="1:30" ht="15.75" hidden="1" thickBot="1" x14ac:dyDescent="0.25">
      <c r="A224" s="41"/>
      <c r="B224" s="229" t="s">
        <v>611</v>
      </c>
      <c r="C224" s="231"/>
      <c r="D224" s="234"/>
      <c r="E224" s="235"/>
      <c r="F224" s="235"/>
      <c r="G224" s="235"/>
      <c r="H224" s="235"/>
      <c r="I224" s="236"/>
      <c r="J224" s="6"/>
      <c r="K224" s="6"/>
      <c r="L224" s="6"/>
      <c r="M224" s="6"/>
      <c r="N224" s="6"/>
      <c r="O224" s="6"/>
      <c r="P224" s="6"/>
      <c r="Q224" s="6"/>
      <c r="R224" s="6"/>
      <c r="S224" s="6"/>
      <c r="T224" s="6"/>
      <c r="U224" s="6"/>
      <c r="V224" s="6"/>
      <c r="W224" s="6"/>
      <c r="X224" s="6"/>
      <c r="Y224" s="6"/>
      <c r="Z224" s="6"/>
      <c r="AA224" s="6"/>
      <c r="AB224" s="6"/>
      <c r="AC224" s="237"/>
      <c r="AD224" s="150"/>
    </row>
    <row r="225" spans="2:30" ht="15.75" thickBot="1" x14ac:dyDescent="0.25">
      <c r="B225" s="229"/>
      <c r="C225" s="230">
        <f>COUNTA(C8:C221)</f>
        <v>128</v>
      </c>
      <c r="D225" s="231"/>
      <c r="E225" s="230">
        <f t="shared" ref="E225:AC225" si="6">COUNTA(E8:E221)</f>
        <v>64</v>
      </c>
      <c r="F225" s="230">
        <f t="shared" si="6"/>
        <v>83</v>
      </c>
      <c r="G225" s="230">
        <f t="shared" si="6"/>
        <v>58</v>
      </c>
      <c r="H225" s="230">
        <f t="shared" si="6"/>
        <v>61</v>
      </c>
      <c r="I225" s="230">
        <f t="shared" si="6"/>
        <v>65</v>
      </c>
      <c r="J225" s="230">
        <f t="shared" si="6"/>
        <v>35</v>
      </c>
      <c r="K225" s="230">
        <f t="shared" si="6"/>
        <v>58</v>
      </c>
      <c r="L225" s="230">
        <f t="shared" si="6"/>
        <v>56</v>
      </c>
      <c r="M225" s="230">
        <f t="shared" si="6"/>
        <v>59</v>
      </c>
      <c r="N225" s="230">
        <f t="shared" si="6"/>
        <v>64</v>
      </c>
      <c r="O225" s="230">
        <f t="shared" si="6"/>
        <v>61</v>
      </c>
      <c r="P225" s="230">
        <f t="shared" si="6"/>
        <v>51</v>
      </c>
      <c r="Q225" s="230">
        <f t="shared" si="6"/>
        <v>67</v>
      </c>
      <c r="R225" s="230">
        <f t="shared" si="6"/>
        <v>64</v>
      </c>
      <c r="S225" s="230">
        <f t="shared" si="6"/>
        <v>48</v>
      </c>
      <c r="T225" s="230">
        <f t="shared" si="6"/>
        <v>46</v>
      </c>
      <c r="U225" s="230">
        <f t="shared" si="6"/>
        <v>45</v>
      </c>
      <c r="V225" s="230">
        <f t="shared" si="6"/>
        <v>58</v>
      </c>
      <c r="W225" s="230">
        <f t="shared" si="6"/>
        <v>45</v>
      </c>
      <c r="X225" s="230">
        <f t="shared" si="6"/>
        <v>46</v>
      </c>
      <c r="Y225" s="230">
        <f t="shared" si="6"/>
        <v>41</v>
      </c>
      <c r="Z225" s="230">
        <f t="shared" si="6"/>
        <v>51</v>
      </c>
      <c r="AA225" s="230">
        <f t="shared" si="6"/>
        <v>48</v>
      </c>
      <c r="AB225" s="230">
        <f t="shared" si="6"/>
        <v>52</v>
      </c>
      <c r="AC225" s="230">
        <f t="shared" si="6"/>
        <v>54</v>
      </c>
      <c r="AD225" s="230">
        <f>COUNTA(AD8:AD198)</f>
        <v>190</v>
      </c>
    </row>
    <row r="226" spans="2:30" x14ac:dyDescent="0.2">
      <c r="AD226">
        <f>SUM(F227:AB227)</f>
        <v>12840.34</v>
      </c>
    </row>
    <row r="227" spans="2:30" x14ac:dyDescent="0.2">
      <c r="F227">
        <f>F6*65</f>
        <v>971.75</v>
      </c>
      <c r="G227">
        <f>G6*41</f>
        <v>594.5</v>
      </c>
      <c r="H227">
        <f>H6*45</f>
        <v>737.99999999999989</v>
      </c>
      <c r="I227">
        <f>I6*54</f>
        <v>718.2</v>
      </c>
      <c r="K227">
        <f>K6*47</f>
        <v>714.4</v>
      </c>
      <c r="L227">
        <f>L6*43</f>
        <v>610.6</v>
      </c>
      <c r="M227">
        <f>M6*48</f>
        <v>720</v>
      </c>
      <c r="N227">
        <f>N6*49</f>
        <v>759.5</v>
      </c>
      <c r="O227">
        <f>O6*52</f>
        <v>837.2</v>
      </c>
      <c r="Q227">
        <f>Q6*53</f>
        <v>780.69</v>
      </c>
      <c r="R227">
        <f>R6*46</f>
        <v>644</v>
      </c>
      <c r="S227">
        <f>S6*29</f>
        <v>159.5</v>
      </c>
      <c r="T227">
        <f>T6*35</f>
        <v>542.5</v>
      </c>
      <c r="U227">
        <f>U6*33</f>
        <v>534.6</v>
      </c>
      <c r="V227">
        <f>V6*38</f>
        <v>665</v>
      </c>
      <c r="W227">
        <f>33*W6</f>
        <v>488.40000000000003</v>
      </c>
      <c r="X227">
        <f>X6*27</f>
        <v>413.1</v>
      </c>
      <c r="Y227">
        <f>Y6*32</f>
        <v>464</v>
      </c>
      <c r="Z227">
        <f>Z6*36</f>
        <v>554.4</v>
      </c>
      <c r="AA227">
        <f>AA6*29</f>
        <v>435</v>
      </c>
      <c r="AB227">
        <f>AB6*33</f>
        <v>495</v>
      </c>
      <c r="AC227">
        <f>AC6*29</f>
        <v>412.96</v>
      </c>
    </row>
    <row r="228" spans="2:30" x14ac:dyDescent="0.2">
      <c r="F228" s="145">
        <f>F7*17</f>
        <v>165.75</v>
      </c>
      <c r="G228" s="145">
        <f>G7*17</f>
        <v>204</v>
      </c>
      <c r="H228" s="145">
        <f>H7*16</f>
        <v>235.2</v>
      </c>
      <c r="I228" s="145">
        <f>I7*11</f>
        <v>121</v>
      </c>
      <c r="K228">
        <f>K7*11</f>
        <v>110</v>
      </c>
      <c r="L228">
        <f>L7*14</f>
        <v>175</v>
      </c>
      <c r="M228">
        <f>M7*11</f>
        <v>121</v>
      </c>
      <c r="N228">
        <f>N7*15</f>
        <v>177</v>
      </c>
      <c r="O228">
        <f>O7*10</f>
        <v>100</v>
      </c>
      <c r="Q228">
        <f>Q7*14</f>
        <v>168</v>
      </c>
      <c r="R228">
        <f>R7*18</f>
        <v>230.4</v>
      </c>
      <c r="S228">
        <f>S7*25</f>
        <v>250</v>
      </c>
      <c r="T228">
        <f>T7*11</f>
        <v>121</v>
      </c>
      <c r="U228">
        <f>U7*12</f>
        <v>144</v>
      </c>
      <c r="V228" s="145">
        <f>V7*20</f>
        <v>260</v>
      </c>
      <c r="W228">
        <f>12*W7</f>
        <v>156</v>
      </c>
      <c r="X228">
        <f>X7*19</f>
        <v>247</v>
      </c>
      <c r="Y228">
        <f>Y7*19</f>
        <v>256.5</v>
      </c>
      <c r="Z228">
        <f>Z7*15</f>
        <v>183</v>
      </c>
      <c r="AA228">
        <f>AA7*19</f>
        <v>252.70000000000002</v>
      </c>
      <c r="AB228">
        <f>AB7*19</f>
        <v>209</v>
      </c>
      <c r="AC228">
        <f>AC7*25</f>
        <v>300</v>
      </c>
      <c r="AD228" s="218">
        <f>SUM(F229:AC229)</f>
        <v>17439.849999999999</v>
      </c>
    </row>
    <row r="229" spans="2:30" x14ac:dyDescent="0.2">
      <c r="D229" s="1"/>
      <c r="F229">
        <f>SUM(F227:F228)</f>
        <v>1137.5</v>
      </c>
      <c r="G229">
        <f>SUM(G227:G228)</f>
        <v>798.5</v>
      </c>
      <c r="H229">
        <f>SUM(H227:H228)</f>
        <v>973.19999999999982</v>
      </c>
      <c r="I229">
        <f>SUM(I227:I228)</f>
        <v>839.2</v>
      </c>
      <c r="K229">
        <f>SUM(K227:K228)</f>
        <v>824.4</v>
      </c>
      <c r="L229">
        <f>SUM(L227:L228)</f>
        <v>785.6</v>
      </c>
      <c r="M229">
        <f>SUM(M227:M228)</f>
        <v>841</v>
      </c>
      <c r="N229">
        <f>SUM(N227:N228)</f>
        <v>936.5</v>
      </c>
      <c r="O229">
        <f>SUM(O227:O228)</f>
        <v>937.2</v>
      </c>
      <c r="Q229">
        <f t="shared" ref="Q229:AC229" si="7">SUM(Q227:Q228)</f>
        <v>948.69</v>
      </c>
      <c r="R229">
        <f t="shared" si="7"/>
        <v>874.4</v>
      </c>
      <c r="S229">
        <f t="shared" si="7"/>
        <v>409.5</v>
      </c>
      <c r="T229">
        <f t="shared" si="7"/>
        <v>663.5</v>
      </c>
      <c r="U229">
        <f t="shared" si="7"/>
        <v>678.6</v>
      </c>
      <c r="V229">
        <f t="shared" si="7"/>
        <v>925</v>
      </c>
      <c r="W229">
        <f t="shared" si="7"/>
        <v>644.40000000000009</v>
      </c>
      <c r="X229">
        <f t="shared" si="7"/>
        <v>660.1</v>
      </c>
      <c r="Y229">
        <f t="shared" si="7"/>
        <v>720.5</v>
      </c>
      <c r="Z229">
        <f t="shared" si="7"/>
        <v>737.4</v>
      </c>
      <c r="AA229">
        <f t="shared" si="7"/>
        <v>687.7</v>
      </c>
      <c r="AB229">
        <f t="shared" si="7"/>
        <v>704</v>
      </c>
      <c r="AC229">
        <f t="shared" si="7"/>
        <v>712.96</v>
      </c>
      <c r="AD229" s="218">
        <f>SUM(F229:AC229)</f>
        <v>17439.849999999999</v>
      </c>
    </row>
  </sheetData>
  <sortState xmlns:xlrd2="http://schemas.microsoft.com/office/spreadsheetml/2017/richdata2" ref="A8:AC221">
    <sortCondition descending="1" ref="C8:C221"/>
    <sortCondition ref="D8:D221" customList="++/++/+/+,++/+/+,++/++,++/+,++,+/+,+"/>
    <sortCondition ref="B8:B221"/>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D206"/>
  <sheetViews>
    <sheetView workbookViewId="0">
      <pane xSplit="4" ySplit="7" topLeftCell="E8" activePane="bottomRight" state="frozen"/>
      <selection pane="topRight" activeCell="K1" sqref="K1"/>
      <selection pane="bottomLeft" activeCell="A7" sqref="A7"/>
      <selection pane="bottomRight" activeCell="AC152" sqref="AC152"/>
    </sheetView>
  </sheetViews>
  <sheetFormatPr baseColWidth="10" defaultColWidth="11.42578125" defaultRowHeight="12.75" x14ac:dyDescent="0.2"/>
  <cols>
    <col min="1" max="1" width="6.85546875" customWidth="1"/>
    <col min="2" max="2" width="26.140625" customWidth="1"/>
    <col min="3" max="3" width="8.85546875" customWidth="1"/>
    <col min="4" max="4" width="13.42578125" customWidth="1"/>
    <col min="5" max="5" width="4.7109375" customWidth="1"/>
    <col min="6" max="6" width="6"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4.710937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428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612</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42092</v>
      </c>
      <c r="E5" s="193" t="s">
        <v>313</v>
      </c>
      <c r="F5" s="194">
        <v>73</v>
      </c>
      <c r="G5" s="194">
        <v>58</v>
      </c>
      <c r="H5" s="182">
        <v>59</v>
      </c>
      <c r="I5" s="194">
        <v>61</v>
      </c>
      <c r="J5" s="244">
        <v>37</v>
      </c>
      <c r="K5" s="182">
        <v>55</v>
      </c>
      <c r="L5" s="194">
        <v>58</v>
      </c>
      <c r="M5" s="194">
        <v>56</v>
      </c>
      <c r="N5" s="194">
        <v>61</v>
      </c>
      <c r="O5" s="194">
        <v>59</v>
      </c>
      <c r="P5" s="194"/>
      <c r="Q5" s="194">
        <v>50</v>
      </c>
      <c r="R5" s="179">
        <v>46</v>
      </c>
      <c r="S5" s="179">
        <v>47</v>
      </c>
      <c r="T5" s="179">
        <v>55</v>
      </c>
      <c r="U5" s="179">
        <v>40</v>
      </c>
      <c r="V5" s="179">
        <v>52</v>
      </c>
      <c r="W5" s="179">
        <v>54</v>
      </c>
      <c r="X5" s="179">
        <v>52</v>
      </c>
      <c r="Y5" s="179">
        <v>51</v>
      </c>
      <c r="Z5" s="179">
        <v>46</v>
      </c>
      <c r="AA5" s="179">
        <v>49</v>
      </c>
      <c r="AB5" s="179">
        <v>47</v>
      </c>
      <c r="AC5" s="195">
        <v>55</v>
      </c>
      <c r="AD5" s="130">
        <f>SUM(F5:I5,K5:O5,Q5:AC5)</f>
        <v>1184</v>
      </c>
      <c r="AE5" s="1">
        <v>22</v>
      </c>
      <c r="AF5" s="38"/>
      <c r="AG5" s="39"/>
      <c r="AH5" s="23"/>
      <c r="AI5" s="1"/>
      <c r="AJ5" s="38"/>
      <c r="AK5" s="39"/>
      <c r="AL5" s="39"/>
      <c r="AM5" s="1"/>
      <c r="AN5" s="38"/>
      <c r="AO5" s="40"/>
      <c r="AP5" s="45"/>
      <c r="AQ5" s="46">
        <f>AD5/AE5</f>
        <v>53.81818181818182</v>
      </c>
      <c r="AR5" s="33"/>
    </row>
    <row r="6" spans="1:56" ht="16.5" thickBot="1" x14ac:dyDescent="0.3">
      <c r="B6" s="3"/>
      <c r="C6" s="185"/>
      <c r="D6" s="186"/>
      <c r="E6" s="187" t="s">
        <v>314</v>
      </c>
      <c r="F6" s="342">
        <v>16</v>
      </c>
      <c r="G6" s="259">
        <v>15.3</v>
      </c>
      <c r="H6" s="239">
        <v>14.3</v>
      </c>
      <c r="I6" s="239">
        <v>17.7</v>
      </c>
      <c r="J6" s="341"/>
      <c r="K6" s="239">
        <v>14.9</v>
      </c>
      <c r="L6" s="239">
        <v>16.100000000000001</v>
      </c>
      <c r="M6" s="239">
        <v>14.6</v>
      </c>
      <c r="N6" s="239">
        <v>13</v>
      </c>
      <c r="O6" s="239">
        <v>14.5</v>
      </c>
      <c r="P6" s="189"/>
      <c r="Q6" s="239">
        <v>17</v>
      </c>
      <c r="R6" s="208">
        <v>12.6</v>
      </c>
      <c r="S6" s="208">
        <v>15.2</v>
      </c>
      <c r="T6" s="208">
        <v>13.85</v>
      </c>
      <c r="U6" s="208">
        <v>13.3</v>
      </c>
      <c r="V6" s="208">
        <v>13.7</v>
      </c>
      <c r="W6" s="208">
        <v>15.3</v>
      </c>
      <c r="X6" s="208">
        <v>15.4</v>
      </c>
      <c r="Y6" s="208">
        <v>15</v>
      </c>
      <c r="Z6" s="208">
        <v>13.77</v>
      </c>
      <c r="AA6" s="208">
        <v>16.5</v>
      </c>
      <c r="AB6" s="208">
        <v>15.4</v>
      </c>
      <c r="AC6" s="208">
        <v>14.3</v>
      </c>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213">
        <v>11.6</v>
      </c>
      <c r="G7" s="210">
        <v>12</v>
      </c>
      <c r="H7" s="210">
        <v>12</v>
      </c>
      <c r="I7" s="210">
        <v>11.8</v>
      </c>
      <c r="J7" s="180" t="s">
        <v>377</v>
      </c>
      <c r="K7" s="210">
        <v>12.7</v>
      </c>
      <c r="L7" s="210">
        <v>13.1</v>
      </c>
      <c r="M7" s="210">
        <v>13.2</v>
      </c>
      <c r="N7" s="210">
        <v>12.3</v>
      </c>
      <c r="O7" s="213">
        <v>10</v>
      </c>
      <c r="P7" s="180" t="s">
        <v>369</v>
      </c>
      <c r="Q7" s="210">
        <v>10.6</v>
      </c>
      <c r="R7" s="211">
        <v>10.4</v>
      </c>
      <c r="S7" s="209">
        <v>13.4</v>
      </c>
      <c r="T7" s="210">
        <v>11.4</v>
      </c>
      <c r="U7" s="211">
        <v>11.5</v>
      </c>
      <c r="V7" s="211">
        <v>11.8</v>
      </c>
      <c r="W7" s="210">
        <v>11.1</v>
      </c>
      <c r="X7" s="213">
        <v>11</v>
      </c>
      <c r="Y7" s="210">
        <v>11.8</v>
      </c>
      <c r="Z7" s="210">
        <v>12.5</v>
      </c>
      <c r="AA7" s="213">
        <v>13</v>
      </c>
      <c r="AB7" s="211">
        <v>14.5</v>
      </c>
      <c r="AC7" s="238">
        <v>11.4</v>
      </c>
      <c r="AD7">
        <f>COUNTA(E7:O7,Q7:AC7)</f>
        <v>24</v>
      </c>
      <c r="AE7">
        <f>SUM(G7:AD7)</f>
        <v>275.5</v>
      </c>
      <c r="AF7">
        <v>13.7</v>
      </c>
      <c r="AG7">
        <v>76</v>
      </c>
      <c r="AH7" t="s">
        <v>17</v>
      </c>
      <c r="AJ7">
        <v>17</v>
      </c>
      <c r="AK7">
        <v>87</v>
      </c>
      <c r="AN7" s="24">
        <v>13</v>
      </c>
      <c r="AO7" s="25">
        <v>71.11</v>
      </c>
      <c r="AP7" s="25"/>
      <c r="AQ7" s="33"/>
      <c r="AR7" s="33"/>
    </row>
    <row r="8" spans="1:56" ht="15.75" customHeight="1" x14ac:dyDescent="0.25">
      <c r="A8" s="123">
        <v>1</v>
      </c>
      <c r="B8" s="153" t="s">
        <v>65</v>
      </c>
      <c r="C8" s="63">
        <v>28</v>
      </c>
      <c r="D8" s="74" t="s">
        <v>287</v>
      </c>
      <c r="E8" s="68" t="s">
        <v>613</v>
      </c>
      <c r="F8" s="68" t="s">
        <v>614</v>
      </c>
      <c r="G8" s="68" t="s">
        <v>615</v>
      </c>
      <c r="H8" s="68" t="s">
        <v>616</v>
      </c>
      <c r="I8" s="68" t="s">
        <v>617</v>
      </c>
      <c r="J8" s="124" t="s">
        <v>618</v>
      </c>
      <c r="K8" s="122" t="s">
        <v>396</v>
      </c>
      <c r="L8" s="124" t="s">
        <v>619</v>
      </c>
      <c r="M8" s="131" t="s">
        <v>620</v>
      </c>
      <c r="N8" s="124" t="s">
        <v>621</v>
      </c>
      <c r="O8" s="124" t="s">
        <v>622</v>
      </c>
      <c r="P8" s="124" t="s">
        <v>380</v>
      </c>
      <c r="Q8" s="124"/>
      <c r="R8" s="124" t="s">
        <v>623</v>
      </c>
      <c r="S8" s="124" t="s">
        <v>624</v>
      </c>
      <c r="T8" s="124" t="s">
        <v>625</v>
      </c>
      <c r="U8" s="131" t="s">
        <v>626</v>
      </c>
      <c r="V8" s="131" t="s">
        <v>627</v>
      </c>
      <c r="W8" s="131" t="s">
        <v>628</v>
      </c>
      <c r="X8" s="136" t="s">
        <v>629</v>
      </c>
      <c r="Y8" s="149" t="s">
        <v>388</v>
      </c>
      <c r="Z8" s="131" t="s">
        <v>389</v>
      </c>
      <c r="AA8" s="131" t="s">
        <v>630</v>
      </c>
      <c r="AB8" s="138"/>
      <c r="AC8" s="138" t="s">
        <v>631</v>
      </c>
      <c r="AD8" s="150">
        <f t="shared" ref="AD8:AD39" si="0">COUNTA(E8:O8,Q8:AC8)</f>
        <v>22</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5">
      <c r="A9" s="123">
        <v>2</v>
      </c>
      <c r="B9" s="151" t="s">
        <v>92</v>
      </c>
      <c r="C9" s="63">
        <v>28</v>
      </c>
      <c r="D9" s="137"/>
      <c r="E9" s="68" t="s">
        <v>613</v>
      </c>
      <c r="F9" s="68" t="s">
        <v>614</v>
      </c>
      <c r="G9" s="68" t="s">
        <v>615</v>
      </c>
      <c r="H9" s="68" t="s">
        <v>616</v>
      </c>
      <c r="I9" s="68" t="s">
        <v>617</v>
      </c>
      <c r="J9" s="124" t="s">
        <v>618</v>
      </c>
      <c r="K9" s="122" t="s">
        <v>396</v>
      </c>
      <c r="L9" s="124" t="s">
        <v>619</v>
      </c>
      <c r="M9" s="131" t="s">
        <v>620</v>
      </c>
      <c r="N9" s="124" t="s">
        <v>621</v>
      </c>
      <c r="O9" s="124" t="s">
        <v>622</v>
      </c>
      <c r="P9" s="124" t="s">
        <v>380</v>
      </c>
      <c r="Q9" s="124" t="s">
        <v>632</v>
      </c>
      <c r="R9" s="124" t="s">
        <v>623</v>
      </c>
      <c r="S9" s="124" t="s">
        <v>624</v>
      </c>
      <c r="T9" s="124" t="s">
        <v>625</v>
      </c>
      <c r="U9" s="131" t="s">
        <v>626</v>
      </c>
      <c r="V9" s="131" t="s">
        <v>627</v>
      </c>
      <c r="W9" s="131" t="s">
        <v>628</v>
      </c>
      <c r="X9" s="136" t="s">
        <v>629</v>
      </c>
      <c r="Y9" s="149" t="s">
        <v>388</v>
      </c>
      <c r="Z9" s="131" t="s">
        <v>389</v>
      </c>
      <c r="AA9" s="131" t="s">
        <v>630</v>
      </c>
      <c r="AB9" s="138" t="s">
        <v>633</v>
      </c>
      <c r="AC9" s="138" t="s">
        <v>631</v>
      </c>
      <c r="AD9" s="150">
        <f t="shared" si="0"/>
        <v>24</v>
      </c>
      <c r="AE9" s="31"/>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5">
      <c r="A10" s="123">
        <v>3</v>
      </c>
      <c r="B10" s="151" t="s">
        <v>280</v>
      </c>
      <c r="C10" s="63">
        <v>26</v>
      </c>
      <c r="D10" s="74"/>
      <c r="E10" s="68" t="s">
        <v>613</v>
      </c>
      <c r="F10" s="68" t="s">
        <v>614</v>
      </c>
      <c r="G10" s="68" t="s">
        <v>615</v>
      </c>
      <c r="H10" s="68" t="s">
        <v>616</v>
      </c>
      <c r="I10" s="68" t="s">
        <v>617</v>
      </c>
      <c r="J10" s="124" t="s">
        <v>618</v>
      </c>
      <c r="K10" s="122" t="s">
        <v>396</v>
      </c>
      <c r="L10" s="124" t="s">
        <v>619</v>
      </c>
      <c r="M10" s="131" t="s">
        <v>620</v>
      </c>
      <c r="N10" s="124" t="s">
        <v>621</v>
      </c>
      <c r="O10" s="124" t="s">
        <v>622</v>
      </c>
      <c r="P10" s="124" t="s">
        <v>380</v>
      </c>
      <c r="Q10" s="124" t="s">
        <v>632</v>
      </c>
      <c r="R10" s="124" t="s">
        <v>623</v>
      </c>
      <c r="S10" s="124" t="s">
        <v>624</v>
      </c>
      <c r="T10" s="124" t="s">
        <v>625</v>
      </c>
      <c r="U10" s="131" t="s">
        <v>626</v>
      </c>
      <c r="V10" s="131" t="s">
        <v>627</v>
      </c>
      <c r="W10" s="131" t="s">
        <v>628</v>
      </c>
      <c r="X10" s="136" t="s">
        <v>629</v>
      </c>
      <c r="Y10" s="149" t="s">
        <v>388</v>
      </c>
      <c r="Z10" s="131" t="s">
        <v>389</v>
      </c>
      <c r="AA10" s="131" t="s">
        <v>630</v>
      </c>
      <c r="AB10" s="138" t="s">
        <v>633</v>
      </c>
      <c r="AC10" s="138" t="s">
        <v>631</v>
      </c>
      <c r="AD10" s="150">
        <f t="shared" si="0"/>
        <v>24</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12">
        <v>4</v>
      </c>
      <c r="B11" s="48" t="s">
        <v>343</v>
      </c>
      <c r="C11" s="63">
        <v>25</v>
      </c>
      <c r="D11" s="74" t="s">
        <v>19</v>
      </c>
      <c r="E11" s="68" t="s">
        <v>613</v>
      </c>
      <c r="F11" s="68" t="s">
        <v>614</v>
      </c>
      <c r="G11" s="68" t="s">
        <v>615</v>
      </c>
      <c r="H11" s="68" t="s">
        <v>616</v>
      </c>
      <c r="I11" s="68" t="s">
        <v>617</v>
      </c>
      <c r="J11" s="124"/>
      <c r="K11" s="122" t="s">
        <v>396</v>
      </c>
      <c r="L11" s="124" t="s">
        <v>619</v>
      </c>
      <c r="M11" s="131" t="s">
        <v>620</v>
      </c>
      <c r="N11" s="124" t="s">
        <v>621</v>
      </c>
      <c r="O11" s="124" t="s">
        <v>622</v>
      </c>
      <c r="P11" s="124" t="s">
        <v>380</v>
      </c>
      <c r="Q11" s="124" t="s">
        <v>632</v>
      </c>
      <c r="R11" s="124" t="s">
        <v>623</v>
      </c>
      <c r="S11" s="124" t="s">
        <v>624</v>
      </c>
      <c r="T11" s="124" t="s">
        <v>625</v>
      </c>
      <c r="U11" s="131" t="s">
        <v>626</v>
      </c>
      <c r="V11" s="131" t="s">
        <v>627</v>
      </c>
      <c r="W11" s="131" t="s">
        <v>628</v>
      </c>
      <c r="X11" s="136" t="s">
        <v>629</v>
      </c>
      <c r="Y11" s="131"/>
      <c r="Z11" s="131" t="s">
        <v>389</v>
      </c>
      <c r="AA11" s="131" t="s">
        <v>630</v>
      </c>
      <c r="AB11" s="138" t="s">
        <v>633</v>
      </c>
      <c r="AC11" s="138" t="s">
        <v>631</v>
      </c>
      <c r="AD11" s="150">
        <f t="shared" si="0"/>
        <v>22</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47"/>
      <c r="B12" s="48" t="s">
        <v>52</v>
      </c>
      <c r="C12" s="63">
        <v>25</v>
      </c>
      <c r="D12" s="74" t="s">
        <v>19</v>
      </c>
      <c r="E12" s="68" t="s">
        <v>613</v>
      </c>
      <c r="F12" s="68" t="s">
        <v>614</v>
      </c>
      <c r="G12" s="68" t="s">
        <v>615</v>
      </c>
      <c r="H12" s="68" t="s">
        <v>616</v>
      </c>
      <c r="I12" s="68" t="s">
        <v>617</v>
      </c>
      <c r="J12" s="124" t="s">
        <v>618</v>
      </c>
      <c r="K12" s="122" t="s">
        <v>396</v>
      </c>
      <c r="L12" s="124" t="s">
        <v>619</v>
      </c>
      <c r="M12" s="131" t="s">
        <v>620</v>
      </c>
      <c r="N12" s="124" t="s">
        <v>621</v>
      </c>
      <c r="O12" s="124" t="s">
        <v>622</v>
      </c>
      <c r="P12" s="124" t="s">
        <v>380</v>
      </c>
      <c r="Q12" s="124" t="s">
        <v>632</v>
      </c>
      <c r="R12" s="124" t="s">
        <v>623</v>
      </c>
      <c r="S12" s="124" t="s">
        <v>624</v>
      </c>
      <c r="T12" s="124" t="s">
        <v>625</v>
      </c>
      <c r="U12" s="131" t="s">
        <v>626</v>
      </c>
      <c r="V12" s="131" t="s">
        <v>627</v>
      </c>
      <c r="W12" s="131" t="s">
        <v>628</v>
      </c>
      <c r="X12" s="136" t="s">
        <v>629</v>
      </c>
      <c r="Y12" s="149" t="s">
        <v>388</v>
      </c>
      <c r="Z12" s="131" t="s">
        <v>389</v>
      </c>
      <c r="AA12" s="131" t="s">
        <v>630</v>
      </c>
      <c r="AB12" s="138" t="s">
        <v>633</v>
      </c>
      <c r="AC12" s="138" t="s">
        <v>631</v>
      </c>
      <c r="AD12" s="150">
        <f t="shared" si="0"/>
        <v>24</v>
      </c>
      <c r="AI12" s="31"/>
      <c r="AJ12" s="6"/>
      <c r="AK12" s="6"/>
      <c r="AL12" s="6"/>
      <c r="AM12" s="31"/>
      <c r="AN12" s="31"/>
      <c r="AO12" s="31"/>
      <c r="AP12" s="31"/>
      <c r="AQ12" s="6"/>
    </row>
    <row r="13" spans="1:56" ht="15.75" customHeight="1" x14ac:dyDescent="0.2">
      <c r="A13" s="212">
        <v>6</v>
      </c>
      <c r="B13" s="48" t="s">
        <v>41</v>
      </c>
      <c r="C13" s="63">
        <v>24</v>
      </c>
      <c r="D13" s="74" t="s">
        <v>19</v>
      </c>
      <c r="E13" s="68" t="s">
        <v>613</v>
      </c>
      <c r="F13" s="68" t="s">
        <v>614</v>
      </c>
      <c r="G13" s="68" t="s">
        <v>615</v>
      </c>
      <c r="H13" s="68" t="s">
        <v>616</v>
      </c>
      <c r="I13" s="68" t="s">
        <v>617</v>
      </c>
      <c r="J13" s="124" t="s">
        <v>618</v>
      </c>
      <c r="K13" s="122" t="s">
        <v>396</v>
      </c>
      <c r="L13" s="124" t="s">
        <v>619</v>
      </c>
      <c r="M13" s="131" t="s">
        <v>620</v>
      </c>
      <c r="N13" s="124" t="s">
        <v>621</v>
      </c>
      <c r="O13" s="124" t="s">
        <v>622</v>
      </c>
      <c r="P13" s="124" t="s">
        <v>380</v>
      </c>
      <c r="Q13" s="124" t="s">
        <v>632</v>
      </c>
      <c r="R13" s="124" t="s">
        <v>623</v>
      </c>
      <c r="S13" s="124" t="s">
        <v>624</v>
      </c>
      <c r="T13" s="124" t="s">
        <v>625</v>
      </c>
      <c r="U13" s="131" t="s">
        <v>626</v>
      </c>
      <c r="V13" s="131" t="s">
        <v>627</v>
      </c>
      <c r="W13" s="131" t="s">
        <v>628</v>
      </c>
      <c r="X13" s="136" t="s">
        <v>629</v>
      </c>
      <c r="Y13" s="149" t="s">
        <v>388</v>
      </c>
      <c r="Z13" s="131"/>
      <c r="AA13" s="131"/>
      <c r="AB13" s="138" t="s">
        <v>633</v>
      </c>
      <c r="AC13" s="138" t="s">
        <v>631</v>
      </c>
      <c r="AD13" s="150">
        <f t="shared" si="0"/>
        <v>22</v>
      </c>
      <c r="AI13" s="31"/>
    </row>
    <row r="14" spans="1:56" ht="15.75" customHeight="1" x14ac:dyDescent="0.2">
      <c r="A14" s="212">
        <v>7</v>
      </c>
      <c r="B14" s="48" t="s">
        <v>226</v>
      </c>
      <c r="C14" s="63">
        <v>22</v>
      </c>
      <c r="D14" s="74" t="s">
        <v>36</v>
      </c>
      <c r="E14" s="68" t="s">
        <v>613</v>
      </c>
      <c r="F14" s="68" t="s">
        <v>614</v>
      </c>
      <c r="G14" s="68" t="s">
        <v>615</v>
      </c>
      <c r="H14" s="68" t="s">
        <v>616</v>
      </c>
      <c r="I14" s="68" t="s">
        <v>617</v>
      </c>
      <c r="J14" s="124" t="s">
        <v>618</v>
      </c>
      <c r="K14" s="122" t="s">
        <v>396</v>
      </c>
      <c r="L14" s="124" t="s">
        <v>619</v>
      </c>
      <c r="M14" s="131"/>
      <c r="N14" s="124" t="s">
        <v>621</v>
      </c>
      <c r="O14" s="124" t="s">
        <v>622</v>
      </c>
      <c r="P14" s="124" t="s">
        <v>380</v>
      </c>
      <c r="Q14" s="124" t="s">
        <v>632</v>
      </c>
      <c r="R14" s="124"/>
      <c r="S14" s="124" t="s">
        <v>624</v>
      </c>
      <c r="T14" s="124" t="s">
        <v>625</v>
      </c>
      <c r="U14" s="131" t="s">
        <v>626</v>
      </c>
      <c r="V14" s="131" t="s">
        <v>627</v>
      </c>
      <c r="W14" s="131" t="s">
        <v>628</v>
      </c>
      <c r="X14" s="136"/>
      <c r="Y14" s="149" t="s">
        <v>388</v>
      </c>
      <c r="Z14" s="131" t="s">
        <v>389</v>
      </c>
      <c r="AA14" s="131" t="s">
        <v>630</v>
      </c>
      <c r="AB14" s="138" t="s">
        <v>633</v>
      </c>
      <c r="AC14" s="138" t="s">
        <v>631</v>
      </c>
      <c r="AD14" s="150">
        <f t="shared" si="0"/>
        <v>21</v>
      </c>
      <c r="AI14" s="31"/>
      <c r="AM14" s="31"/>
      <c r="AN14" s="31"/>
      <c r="AO14" s="31"/>
      <c r="AP14" s="31"/>
      <c r="AQ14" s="6" t="s">
        <v>34</v>
      </c>
    </row>
    <row r="15" spans="1:56" ht="15.75" customHeight="1" x14ac:dyDescent="0.2">
      <c r="A15" s="47">
        <v>8</v>
      </c>
      <c r="B15" s="48" t="s">
        <v>55</v>
      </c>
      <c r="C15" s="63">
        <v>22</v>
      </c>
      <c r="D15" s="74" t="s">
        <v>19</v>
      </c>
      <c r="E15" s="68" t="s">
        <v>613</v>
      </c>
      <c r="F15" s="68" t="s">
        <v>614</v>
      </c>
      <c r="G15" s="68" t="s">
        <v>615</v>
      </c>
      <c r="H15" s="68" t="s">
        <v>616</v>
      </c>
      <c r="I15" s="68" t="s">
        <v>617</v>
      </c>
      <c r="J15" s="124" t="s">
        <v>618</v>
      </c>
      <c r="K15" s="124" t="s">
        <v>396</v>
      </c>
      <c r="L15" s="124" t="s">
        <v>619</v>
      </c>
      <c r="M15" s="131" t="s">
        <v>620</v>
      </c>
      <c r="N15" s="124" t="s">
        <v>621</v>
      </c>
      <c r="O15" s="124" t="s">
        <v>622</v>
      </c>
      <c r="P15" s="124"/>
      <c r="Q15" s="124" t="s">
        <v>632</v>
      </c>
      <c r="R15" s="124"/>
      <c r="S15" s="124" t="s">
        <v>624</v>
      </c>
      <c r="T15" s="124" t="s">
        <v>625</v>
      </c>
      <c r="U15" s="131" t="s">
        <v>626</v>
      </c>
      <c r="V15" s="131" t="s">
        <v>627</v>
      </c>
      <c r="W15" s="131" t="s">
        <v>628</v>
      </c>
      <c r="X15" s="136" t="s">
        <v>629</v>
      </c>
      <c r="Y15" s="149" t="s">
        <v>388</v>
      </c>
      <c r="Z15" s="131"/>
      <c r="AA15" s="131" t="s">
        <v>630</v>
      </c>
      <c r="AB15" s="138" t="s">
        <v>633</v>
      </c>
      <c r="AC15" s="138" t="s">
        <v>631</v>
      </c>
      <c r="AD15" s="150">
        <f t="shared" si="0"/>
        <v>22</v>
      </c>
      <c r="AI15" s="31"/>
    </row>
    <row r="16" spans="1:56" ht="15.75" customHeight="1" x14ac:dyDescent="0.2">
      <c r="A16" s="212">
        <v>9</v>
      </c>
      <c r="B16" s="48" t="s">
        <v>48</v>
      </c>
      <c r="C16" s="63">
        <v>22</v>
      </c>
      <c r="D16" s="74"/>
      <c r="E16" s="68" t="s">
        <v>613</v>
      </c>
      <c r="F16" s="68" t="s">
        <v>614</v>
      </c>
      <c r="G16" s="68" t="s">
        <v>615</v>
      </c>
      <c r="H16" s="68" t="s">
        <v>616</v>
      </c>
      <c r="I16" s="68" t="s">
        <v>617</v>
      </c>
      <c r="J16" s="124" t="s">
        <v>618</v>
      </c>
      <c r="K16" s="122" t="s">
        <v>396</v>
      </c>
      <c r="L16" s="124"/>
      <c r="M16" s="131" t="s">
        <v>620</v>
      </c>
      <c r="N16" s="124"/>
      <c r="O16" s="124" t="s">
        <v>622</v>
      </c>
      <c r="P16" s="124" t="s">
        <v>380</v>
      </c>
      <c r="Q16" s="124" t="s">
        <v>632</v>
      </c>
      <c r="R16" s="124" t="s">
        <v>623</v>
      </c>
      <c r="S16" s="124" t="s">
        <v>624</v>
      </c>
      <c r="T16" s="124" t="s">
        <v>625</v>
      </c>
      <c r="U16" s="131" t="s">
        <v>626</v>
      </c>
      <c r="V16" s="131" t="s">
        <v>627</v>
      </c>
      <c r="W16" s="131" t="s">
        <v>628</v>
      </c>
      <c r="X16" s="136" t="s">
        <v>629</v>
      </c>
      <c r="Y16" s="149"/>
      <c r="Z16" s="131" t="s">
        <v>389</v>
      </c>
      <c r="AA16" s="116"/>
      <c r="AB16" s="138" t="s">
        <v>633</v>
      </c>
      <c r="AC16" s="138" t="s">
        <v>631</v>
      </c>
      <c r="AD16" s="150">
        <f t="shared" si="0"/>
        <v>20</v>
      </c>
      <c r="AI16" s="31"/>
      <c r="AQ16" s="34"/>
    </row>
    <row r="17" spans="1:44" ht="15.75" customHeight="1" x14ac:dyDescent="0.2">
      <c r="A17" s="212"/>
      <c r="B17" s="48" t="s">
        <v>51</v>
      </c>
      <c r="C17" s="63">
        <v>22</v>
      </c>
      <c r="D17" s="74"/>
      <c r="E17" s="68"/>
      <c r="F17" s="68" t="s">
        <v>614</v>
      </c>
      <c r="G17" s="68" t="s">
        <v>615</v>
      </c>
      <c r="H17" s="68" t="s">
        <v>616</v>
      </c>
      <c r="I17" s="68" t="s">
        <v>617</v>
      </c>
      <c r="J17" s="124" t="s">
        <v>618</v>
      </c>
      <c r="K17" s="122" t="s">
        <v>396</v>
      </c>
      <c r="L17" s="124" t="s">
        <v>619</v>
      </c>
      <c r="M17" s="131" t="s">
        <v>620</v>
      </c>
      <c r="N17" s="124" t="s">
        <v>621</v>
      </c>
      <c r="O17" s="124" t="s">
        <v>622</v>
      </c>
      <c r="P17" s="124" t="s">
        <v>380</v>
      </c>
      <c r="Q17" s="124"/>
      <c r="R17" s="124" t="s">
        <v>623</v>
      </c>
      <c r="S17" s="124" t="s">
        <v>624</v>
      </c>
      <c r="T17" s="124" t="s">
        <v>625</v>
      </c>
      <c r="U17" s="131" t="s">
        <v>626</v>
      </c>
      <c r="V17" s="131"/>
      <c r="W17" s="131" t="s">
        <v>628</v>
      </c>
      <c r="X17" s="136" t="s">
        <v>629</v>
      </c>
      <c r="Y17" s="149" t="s">
        <v>388</v>
      </c>
      <c r="Z17" s="131" t="s">
        <v>389</v>
      </c>
      <c r="AA17" s="131" t="s">
        <v>630</v>
      </c>
      <c r="AB17" s="138" t="s">
        <v>633</v>
      </c>
      <c r="AC17" s="138" t="s">
        <v>631</v>
      </c>
      <c r="AD17" s="150">
        <f t="shared" si="0"/>
        <v>21</v>
      </c>
      <c r="AI17" s="31"/>
    </row>
    <row r="18" spans="1:44" ht="15.75" customHeight="1" x14ac:dyDescent="0.2">
      <c r="A18" s="47"/>
      <c r="B18" s="48" t="s">
        <v>117</v>
      </c>
      <c r="C18" s="63">
        <v>22</v>
      </c>
      <c r="D18" s="74"/>
      <c r="E18" s="68" t="s">
        <v>613</v>
      </c>
      <c r="F18" s="68" t="s">
        <v>614</v>
      </c>
      <c r="G18" s="68" t="s">
        <v>615</v>
      </c>
      <c r="H18" s="68" t="s">
        <v>616</v>
      </c>
      <c r="I18" s="68" t="s">
        <v>617</v>
      </c>
      <c r="J18" s="124" t="s">
        <v>618</v>
      </c>
      <c r="K18" s="122" t="s">
        <v>396</v>
      </c>
      <c r="L18" s="124" t="s">
        <v>619</v>
      </c>
      <c r="M18" s="131" t="s">
        <v>620</v>
      </c>
      <c r="N18" s="124" t="s">
        <v>621</v>
      </c>
      <c r="O18" s="124" t="s">
        <v>622</v>
      </c>
      <c r="P18" s="116"/>
      <c r="Q18" s="124" t="s">
        <v>632</v>
      </c>
      <c r="R18" s="124" t="s">
        <v>623</v>
      </c>
      <c r="S18" s="124" t="s">
        <v>624</v>
      </c>
      <c r="T18" s="124" t="s">
        <v>625</v>
      </c>
      <c r="U18" s="131" t="s">
        <v>626</v>
      </c>
      <c r="V18" s="131" t="s">
        <v>627</v>
      </c>
      <c r="W18" s="131" t="s">
        <v>628</v>
      </c>
      <c r="X18" s="136" t="s">
        <v>629</v>
      </c>
      <c r="Y18" s="149"/>
      <c r="Z18" s="131"/>
      <c r="AA18" s="131" t="s">
        <v>630</v>
      </c>
      <c r="AB18" s="138" t="s">
        <v>633</v>
      </c>
      <c r="AC18" s="138" t="s">
        <v>631</v>
      </c>
      <c r="AD18" s="150">
        <f t="shared" si="0"/>
        <v>22</v>
      </c>
      <c r="AI18" s="31"/>
      <c r="AM18" s="31"/>
      <c r="AN18" s="31"/>
      <c r="AO18" s="31"/>
      <c r="AP18" s="31"/>
    </row>
    <row r="19" spans="1:44" ht="15.75" customHeight="1" x14ac:dyDescent="0.2">
      <c r="A19" s="47"/>
      <c r="B19" s="48" t="s">
        <v>37</v>
      </c>
      <c r="C19" s="63">
        <v>22</v>
      </c>
      <c r="D19" s="74"/>
      <c r="E19" s="68" t="s">
        <v>613</v>
      </c>
      <c r="F19" s="68" t="s">
        <v>614</v>
      </c>
      <c r="G19" s="68" t="s">
        <v>615</v>
      </c>
      <c r="H19" s="68" t="s">
        <v>616</v>
      </c>
      <c r="I19" s="68"/>
      <c r="J19" s="124"/>
      <c r="K19" s="122"/>
      <c r="L19" s="124" t="s">
        <v>619</v>
      </c>
      <c r="M19" s="131" t="s">
        <v>620</v>
      </c>
      <c r="N19" s="124" t="s">
        <v>621</v>
      </c>
      <c r="O19" s="124" t="s">
        <v>622</v>
      </c>
      <c r="P19" s="124" t="s">
        <v>380</v>
      </c>
      <c r="Q19" s="124" t="s">
        <v>632</v>
      </c>
      <c r="R19" s="124" t="s">
        <v>623</v>
      </c>
      <c r="S19" s="124" t="s">
        <v>624</v>
      </c>
      <c r="T19" s="124" t="s">
        <v>625</v>
      </c>
      <c r="U19" s="131" t="s">
        <v>626</v>
      </c>
      <c r="V19" s="131" t="s">
        <v>627</v>
      </c>
      <c r="W19" s="131" t="s">
        <v>628</v>
      </c>
      <c r="X19" s="136" t="s">
        <v>629</v>
      </c>
      <c r="Y19" s="149" t="s">
        <v>388</v>
      </c>
      <c r="Z19" s="131" t="s">
        <v>389</v>
      </c>
      <c r="AA19" s="131" t="s">
        <v>630</v>
      </c>
      <c r="AB19" s="138" t="s">
        <v>633</v>
      </c>
      <c r="AC19" s="138" t="s">
        <v>631</v>
      </c>
      <c r="AD19" s="150">
        <f t="shared" si="0"/>
        <v>21</v>
      </c>
      <c r="AI19" s="31"/>
      <c r="AM19" s="31"/>
      <c r="AN19" s="31"/>
      <c r="AO19" s="31"/>
      <c r="AP19" s="31"/>
    </row>
    <row r="20" spans="1:44" ht="15.75" customHeight="1" x14ac:dyDescent="0.2">
      <c r="A20" s="212">
        <v>13</v>
      </c>
      <c r="B20" s="48" t="s">
        <v>53</v>
      </c>
      <c r="C20" s="63">
        <v>21</v>
      </c>
      <c r="D20" s="74" t="s">
        <v>36</v>
      </c>
      <c r="E20" s="68" t="s">
        <v>613</v>
      </c>
      <c r="F20" s="68" t="s">
        <v>614</v>
      </c>
      <c r="G20" s="68" t="s">
        <v>615</v>
      </c>
      <c r="H20" s="68" t="s">
        <v>616</v>
      </c>
      <c r="I20" s="68" t="s">
        <v>617</v>
      </c>
      <c r="J20" s="124" t="s">
        <v>618</v>
      </c>
      <c r="K20" s="122" t="s">
        <v>396</v>
      </c>
      <c r="L20" s="124" t="s">
        <v>619</v>
      </c>
      <c r="M20" s="131" t="s">
        <v>620</v>
      </c>
      <c r="N20" s="124" t="s">
        <v>621</v>
      </c>
      <c r="O20" s="124" t="s">
        <v>622</v>
      </c>
      <c r="P20" s="124" t="s">
        <v>380</v>
      </c>
      <c r="Q20" s="124" t="s">
        <v>632</v>
      </c>
      <c r="R20" s="124" t="s">
        <v>623</v>
      </c>
      <c r="S20" s="124"/>
      <c r="T20" s="124"/>
      <c r="U20" s="131" t="s">
        <v>626</v>
      </c>
      <c r="V20" s="131"/>
      <c r="W20" s="131" t="s">
        <v>628</v>
      </c>
      <c r="X20" s="136" t="s">
        <v>629</v>
      </c>
      <c r="Y20" s="149" t="s">
        <v>388</v>
      </c>
      <c r="Z20" s="131" t="s">
        <v>389</v>
      </c>
      <c r="AA20" s="131"/>
      <c r="AB20" s="138" t="s">
        <v>633</v>
      </c>
      <c r="AC20" s="138" t="s">
        <v>631</v>
      </c>
      <c r="AD20" s="150">
        <f t="shared" si="0"/>
        <v>20</v>
      </c>
      <c r="AI20" s="31"/>
    </row>
    <row r="21" spans="1:44" ht="15.75" customHeight="1" x14ac:dyDescent="0.2">
      <c r="A21" s="212">
        <v>14</v>
      </c>
      <c r="B21" s="48" t="s">
        <v>49</v>
      </c>
      <c r="C21" s="63">
        <v>21</v>
      </c>
      <c r="D21" s="74" t="s">
        <v>19</v>
      </c>
      <c r="E21" s="68" t="s">
        <v>613</v>
      </c>
      <c r="F21" s="68" t="s">
        <v>614</v>
      </c>
      <c r="G21" s="68" t="s">
        <v>615</v>
      </c>
      <c r="H21" s="68" t="s">
        <v>616</v>
      </c>
      <c r="I21" s="68" t="s">
        <v>617</v>
      </c>
      <c r="J21" s="124" t="s">
        <v>618</v>
      </c>
      <c r="K21" s="124" t="s">
        <v>396</v>
      </c>
      <c r="L21" s="124" t="s">
        <v>619</v>
      </c>
      <c r="M21" s="131" t="s">
        <v>620</v>
      </c>
      <c r="N21" s="124" t="s">
        <v>621</v>
      </c>
      <c r="O21" s="124" t="s">
        <v>622</v>
      </c>
      <c r="P21" s="124" t="s">
        <v>380</v>
      </c>
      <c r="Q21" s="124"/>
      <c r="R21" s="124"/>
      <c r="S21" s="124"/>
      <c r="T21" s="124" t="s">
        <v>625</v>
      </c>
      <c r="U21" s="131" t="s">
        <v>626</v>
      </c>
      <c r="V21" s="131" t="s">
        <v>627</v>
      </c>
      <c r="W21" s="131" t="s">
        <v>628</v>
      </c>
      <c r="X21" s="136"/>
      <c r="Y21" s="149" t="s">
        <v>388</v>
      </c>
      <c r="Z21" s="116"/>
      <c r="AA21" s="131" t="s">
        <v>630</v>
      </c>
      <c r="AB21" s="138" t="s">
        <v>633</v>
      </c>
      <c r="AC21" s="138" t="s">
        <v>631</v>
      </c>
      <c r="AD21" s="150">
        <f t="shared" si="0"/>
        <v>19</v>
      </c>
      <c r="AI21" s="31"/>
    </row>
    <row r="22" spans="1:44" ht="15.75" customHeight="1" x14ac:dyDescent="0.2">
      <c r="A22" s="123"/>
      <c r="B22" s="48" t="s">
        <v>424</v>
      </c>
      <c r="C22" s="63">
        <v>21</v>
      </c>
      <c r="D22" s="137" t="s">
        <v>19</v>
      </c>
      <c r="E22" s="68" t="s">
        <v>613</v>
      </c>
      <c r="F22" s="68" t="s">
        <v>614</v>
      </c>
      <c r="G22" s="68" t="s">
        <v>615</v>
      </c>
      <c r="H22" s="68" t="s">
        <v>616</v>
      </c>
      <c r="I22" s="68" t="s">
        <v>617</v>
      </c>
      <c r="J22" s="124"/>
      <c r="K22" s="122" t="s">
        <v>396</v>
      </c>
      <c r="L22" s="124" t="s">
        <v>619</v>
      </c>
      <c r="M22" s="131" t="s">
        <v>620</v>
      </c>
      <c r="N22" s="124" t="s">
        <v>621</v>
      </c>
      <c r="O22" s="124" t="s">
        <v>622</v>
      </c>
      <c r="P22" s="124"/>
      <c r="Q22" s="124" t="s">
        <v>632</v>
      </c>
      <c r="R22" s="124" t="s">
        <v>623</v>
      </c>
      <c r="S22" s="124" t="s">
        <v>624</v>
      </c>
      <c r="T22" s="124" t="s">
        <v>625</v>
      </c>
      <c r="U22" s="131" t="s">
        <v>626</v>
      </c>
      <c r="V22" s="131" t="s">
        <v>627</v>
      </c>
      <c r="W22" s="131" t="s">
        <v>628</v>
      </c>
      <c r="X22" s="136" t="s">
        <v>629</v>
      </c>
      <c r="Y22" s="149"/>
      <c r="Z22" s="131" t="s">
        <v>389</v>
      </c>
      <c r="AA22" s="131" t="s">
        <v>630</v>
      </c>
      <c r="AB22" s="138" t="s">
        <v>633</v>
      </c>
      <c r="AC22" s="138"/>
      <c r="AD22" s="150">
        <f t="shared" si="0"/>
        <v>21</v>
      </c>
      <c r="AI22" s="31"/>
      <c r="AM22" s="31"/>
      <c r="AN22" s="31"/>
      <c r="AO22" s="31"/>
      <c r="AP22" s="31"/>
      <c r="AQ22" s="34"/>
      <c r="AR22" s="34"/>
    </row>
    <row r="23" spans="1:44" ht="15.75" customHeight="1" x14ac:dyDescent="0.2">
      <c r="A23" s="47">
        <v>16</v>
      </c>
      <c r="B23" s="48" t="s">
        <v>50</v>
      </c>
      <c r="C23" s="63">
        <v>21</v>
      </c>
      <c r="D23" s="74"/>
      <c r="E23" s="68" t="s">
        <v>613</v>
      </c>
      <c r="F23" s="68" t="s">
        <v>614</v>
      </c>
      <c r="G23" s="68" t="s">
        <v>615</v>
      </c>
      <c r="H23" s="68" t="s">
        <v>616</v>
      </c>
      <c r="I23" s="68" t="s">
        <v>617</v>
      </c>
      <c r="J23" s="124" t="s">
        <v>618</v>
      </c>
      <c r="K23" s="124"/>
      <c r="L23" s="124" t="s">
        <v>619</v>
      </c>
      <c r="M23" s="131" t="s">
        <v>620</v>
      </c>
      <c r="N23" s="124"/>
      <c r="O23" s="124" t="s">
        <v>622</v>
      </c>
      <c r="P23" s="124" t="s">
        <v>380</v>
      </c>
      <c r="Q23" s="124" t="s">
        <v>632</v>
      </c>
      <c r="R23" s="124" t="s">
        <v>623</v>
      </c>
      <c r="S23" s="124" t="s">
        <v>624</v>
      </c>
      <c r="T23" s="124"/>
      <c r="U23" s="131" t="s">
        <v>626</v>
      </c>
      <c r="V23" s="131" t="s">
        <v>627</v>
      </c>
      <c r="W23" s="131" t="s">
        <v>628</v>
      </c>
      <c r="X23" s="136" t="s">
        <v>629</v>
      </c>
      <c r="Y23" s="149" t="s">
        <v>388</v>
      </c>
      <c r="Z23" s="131" t="s">
        <v>389</v>
      </c>
      <c r="AA23" s="131" t="s">
        <v>630</v>
      </c>
      <c r="AB23" s="138" t="s">
        <v>633</v>
      </c>
      <c r="AC23" s="138"/>
      <c r="AD23" s="150">
        <f>COUNTA(E23:O23,Q23:AC23)</f>
        <v>20</v>
      </c>
      <c r="AI23" s="31"/>
      <c r="AM23" s="31"/>
      <c r="AN23" s="31"/>
      <c r="AO23" s="31"/>
      <c r="AP23" s="31"/>
    </row>
    <row r="24" spans="1:44" ht="15.75" customHeight="1" x14ac:dyDescent="0.2">
      <c r="A24" s="47"/>
      <c r="B24" s="48" t="s">
        <v>115</v>
      </c>
      <c r="C24" s="63">
        <v>21</v>
      </c>
      <c r="D24" s="74"/>
      <c r="E24" s="68" t="s">
        <v>613</v>
      </c>
      <c r="F24" s="68" t="s">
        <v>614</v>
      </c>
      <c r="G24" s="68" t="s">
        <v>615</v>
      </c>
      <c r="H24" s="68" t="s">
        <v>616</v>
      </c>
      <c r="I24" s="68" t="s">
        <v>617</v>
      </c>
      <c r="J24" s="124" t="s">
        <v>618</v>
      </c>
      <c r="K24" s="122" t="s">
        <v>396</v>
      </c>
      <c r="L24" s="124" t="s">
        <v>619</v>
      </c>
      <c r="M24" s="124"/>
      <c r="N24" s="124" t="s">
        <v>621</v>
      </c>
      <c r="O24" s="124" t="s">
        <v>622</v>
      </c>
      <c r="P24" s="124"/>
      <c r="Q24" s="124"/>
      <c r="R24" s="124" t="s">
        <v>623</v>
      </c>
      <c r="S24" s="124"/>
      <c r="T24" s="124" t="s">
        <v>625</v>
      </c>
      <c r="U24" s="131" t="s">
        <v>626</v>
      </c>
      <c r="V24" s="131" t="s">
        <v>627</v>
      </c>
      <c r="W24" s="131" t="s">
        <v>628</v>
      </c>
      <c r="X24" s="136" t="s">
        <v>629</v>
      </c>
      <c r="Y24" s="149" t="s">
        <v>388</v>
      </c>
      <c r="Z24" s="131" t="s">
        <v>389</v>
      </c>
      <c r="AA24" s="131" t="s">
        <v>630</v>
      </c>
      <c r="AB24" s="138" t="s">
        <v>633</v>
      </c>
      <c r="AC24" s="138" t="s">
        <v>631</v>
      </c>
      <c r="AD24" s="150">
        <f t="shared" si="0"/>
        <v>21</v>
      </c>
      <c r="AI24" s="31"/>
      <c r="AM24" s="31"/>
      <c r="AN24" s="31"/>
      <c r="AO24" s="31"/>
      <c r="AP24" s="31"/>
    </row>
    <row r="25" spans="1:44" ht="15.75" customHeight="1" x14ac:dyDescent="0.2">
      <c r="A25" s="212">
        <v>18</v>
      </c>
      <c r="B25" s="48" t="s">
        <v>31</v>
      </c>
      <c r="C25" s="63">
        <v>20</v>
      </c>
      <c r="D25" s="137" t="s">
        <v>36</v>
      </c>
      <c r="E25" s="68"/>
      <c r="F25" s="68" t="s">
        <v>614</v>
      </c>
      <c r="G25" s="68" t="s">
        <v>615</v>
      </c>
      <c r="H25" s="68" t="s">
        <v>616</v>
      </c>
      <c r="I25" s="68" t="s">
        <v>617</v>
      </c>
      <c r="J25" s="124" t="s">
        <v>618</v>
      </c>
      <c r="K25" s="122" t="s">
        <v>396</v>
      </c>
      <c r="L25" s="124" t="s">
        <v>619</v>
      </c>
      <c r="M25" s="124"/>
      <c r="N25" s="124" t="s">
        <v>621</v>
      </c>
      <c r="O25" s="124" t="s">
        <v>622</v>
      </c>
      <c r="P25" s="124" t="s">
        <v>380</v>
      </c>
      <c r="Q25" s="124" t="s">
        <v>632</v>
      </c>
      <c r="R25" s="124"/>
      <c r="S25" s="124" t="s">
        <v>624</v>
      </c>
      <c r="T25" s="124" t="s">
        <v>625</v>
      </c>
      <c r="U25" s="131" t="s">
        <v>626</v>
      </c>
      <c r="V25" s="131" t="s">
        <v>627</v>
      </c>
      <c r="W25" s="131"/>
      <c r="X25" s="136"/>
      <c r="Y25" s="149" t="s">
        <v>388</v>
      </c>
      <c r="Z25" s="131" t="s">
        <v>389</v>
      </c>
      <c r="AA25" s="131" t="s">
        <v>630</v>
      </c>
      <c r="AB25" s="138" t="s">
        <v>633</v>
      </c>
      <c r="AC25" s="138" t="s">
        <v>631</v>
      </c>
      <c r="AD25" s="150">
        <f t="shared" si="0"/>
        <v>19</v>
      </c>
      <c r="AI25" s="31"/>
      <c r="AM25" s="31"/>
      <c r="AN25" s="31"/>
      <c r="AO25" s="31"/>
      <c r="AP25" s="31"/>
    </row>
    <row r="26" spans="1:44" ht="15.75" customHeight="1" x14ac:dyDescent="0.25">
      <c r="A26" s="47"/>
      <c r="B26" s="151" t="s">
        <v>130</v>
      </c>
      <c r="C26" s="63">
        <v>20</v>
      </c>
      <c r="D26" s="137" t="s">
        <v>42</v>
      </c>
      <c r="E26" s="58"/>
      <c r="F26" s="68" t="s">
        <v>614</v>
      </c>
      <c r="G26" s="68" t="s">
        <v>615</v>
      </c>
      <c r="H26" s="68" t="s">
        <v>616</v>
      </c>
      <c r="I26" s="68"/>
      <c r="J26" s="124"/>
      <c r="K26" s="122" t="s">
        <v>396</v>
      </c>
      <c r="L26" s="124"/>
      <c r="M26" s="131" t="s">
        <v>620</v>
      </c>
      <c r="N26" s="124" t="s">
        <v>621</v>
      </c>
      <c r="O26" s="124" t="s">
        <v>622</v>
      </c>
      <c r="P26" s="124" t="s">
        <v>380</v>
      </c>
      <c r="Q26" s="124" t="s">
        <v>632</v>
      </c>
      <c r="R26" s="124"/>
      <c r="S26" s="124" t="s">
        <v>624</v>
      </c>
      <c r="T26" s="124" t="s">
        <v>625</v>
      </c>
      <c r="U26" s="131"/>
      <c r="V26" s="131" t="s">
        <v>627</v>
      </c>
      <c r="W26" s="131"/>
      <c r="X26" s="136" t="s">
        <v>629</v>
      </c>
      <c r="Y26" s="149" t="s">
        <v>388</v>
      </c>
      <c r="Z26" s="131" t="s">
        <v>389</v>
      </c>
      <c r="AA26" s="131" t="s">
        <v>630</v>
      </c>
      <c r="AB26" s="138" t="s">
        <v>633</v>
      </c>
      <c r="AC26" s="138" t="s">
        <v>631</v>
      </c>
      <c r="AD26" s="150">
        <f t="shared" si="0"/>
        <v>17</v>
      </c>
    </row>
    <row r="27" spans="1:44" ht="15.75" customHeight="1" x14ac:dyDescent="0.2">
      <c r="A27" s="47">
        <v>20</v>
      </c>
      <c r="B27" s="48" t="s">
        <v>158</v>
      </c>
      <c r="C27" s="63">
        <v>20</v>
      </c>
      <c r="D27" s="74" t="s">
        <v>19</v>
      </c>
      <c r="E27" s="68" t="s">
        <v>613</v>
      </c>
      <c r="F27" s="68" t="s">
        <v>614</v>
      </c>
      <c r="G27" s="68"/>
      <c r="H27" s="68"/>
      <c r="I27" s="68" t="s">
        <v>617</v>
      </c>
      <c r="J27" s="124"/>
      <c r="K27" s="122" t="s">
        <v>396</v>
      </c>
      <c r="L27" s="124" t="s">
        <v>619</v>
      </c>
      <c r="M27" s="131" t="s">
        <v>620</v>
      </c>
      <c r="N27" s="124" t="s">
        <v>621</v>
      </c>
      <c r="O27" s="124" t="s">
        <v>622</v>
      </c>
      <c r="P27" s="124" t="s">
        <v>380</v>
      </c>
      <c r="Q27" s="124"/>
      <c r="R27" s="124" t="s">
        <v>623</v>
      </c>
      <c r="S27" s="124"/>
      <c r="T27" s="124" t="s">
        <v>625</v>
      </c>
      <c r="U27" s="131" t="s">
        <v>626</v>
      </c>
      <c r="V27" s="131" t="s">
        <v>627</v>
      </c>
      <c r="W27" s="131" t="s">
        <v>628</v>
      </c>
      <c r="X27" s="136"/>
      <c r="Y27" s="149" t="s">
        <v>388</v>
      </c>
      <c r="Z27" s="131" t="s">
        <v>389</v>
      </c>
      <c r="AA27" s="131" t="s">
        <v>630</v>
      </c>
      <c r="AB27" s="138" t="s">
        <v>633</v>
      </c>
      <c r="AC27" s="138" t="s">
        <v>631</v>
      </c>
      <c r="AD27" s="150">
        <f t="shared" si="0"/>
        <v>18</v>
      </c>
      <c r="AI27" s="31"/>
    </row>
    <row r="28" spans="1:44" ht="15.75" customHeight="1" x14ac:dyDescent="0.2">
      <c r="A28" s="47"/>
      <c r="B28" s="48" t="s">
        <v>275</v>
      </c>
      <c r="C28" s="63">
        <v>20</v>
      </c>
      <c r="D28" s="74" t="s">
        <v>19</v>
      </c>
      <c r="E28" s="68" t="s">
        <v>613</v>
      </c>
      <c r="F28" s="68" t="s">
        <v>614</v>
      </c>
      <c r="G28" s="68"/>
      <c r="H28" s="68" t="s">
        <v>616</v>
      </c>
      <c r="I28" s="68"/>
      <c r="J28" s="124" t="s">
        <v>618</v>
      </c>
      <c r="K28" s="122" t="s">
        <v>396</v>
      </c>
      <c r="L28" s="116"/>
      <c r="M28" s="131" t="s">
        <v>620</v>
      </c>
      <c r="N28" s="124" t="s">
        <v>621</v>
      </c>
      <c r="O28" s="124" t="s">
        <v>622</v>
      </c>
      <c r="P28" s="124" t="s">
        <v>380</v>
      </c>
      <c r="Q28" s="124" t="s">
        <v>632</v>
      </c>
      <c r="R28" s="124"/>
      <c r="S28" s="124" t="s">
        <v>624</v>
      </c>
      <c r="T28" s="124" t="s">
        <v>625</v>
      </c>
      <c r="U28" s="131"/>
      <c r="V28" s="131" t="s">
        <v>627</v>
      </c>
      <c r="W28" s="131" t="s">
        <v>628</v>
      </c>
      <c r="X28" s="136" t="s">
        <v>629</v>
      </c>
      <c r="Y28" s="149"/>
      <c r="Z28" s="131" t="s">
        <v>389</v>
      </c>
      <c r="AA28" s="131" t="s">
        <v>630</v>
      </c>
      <c r="AB28" s="138" t="s">
        <v>633</v>
      </c>
      <c r="AC28" s="138" t="s">
        <v>631</v>
      </c>
      <c r="AD28" s="150">
        <f t="shared" si="0"/>
        <v>18</v>
      </c>
      <c r="AI28" s="31"/>
    </row>
    <row r="29" spans="1:44" ht="15.75" customHeight="1" x14ac:dyDescent="0.2">
      <c r="A29" s="47">
        <v>22</v>
      </c>
      <c r="B29" s="48" t="s">
        <v>246</v>
      </c>
      <c r="C29" s="63">
        <v>19</v>
      </c>
      <c r="D29" s="74" t="s">
        <v>19</v>
      </c>
      <c r="E29" s="68" t="s">
        <v>613</v>
      </c>
      <c r="F29" s="68"/>
      <c r="G29" s="68" t="s">
        <v>615</v>
      </c>
      <c r="H29" s="68" t="s">
        <v>616</v>
      </c>
      <c r="I29" s="68" t="s">
        <v>617</v>
      </c>
      <c r="J29" s="124" t="s">
        <v>618</v>
      </c>
      <c r="K29" s="124" t="s">
        <v>396</v>
      </c>
      <c r="L29" s="124" t="s">
        <v>619</v>
      </c>
      <c r="M29" s="131" t="s">
        <v>620</v>
      </c>
      <c r="N29" s="124" t="s">
        <v>621</v>
      </c>
      <c r="O29" s="124" t="s">
        <v>622</v>
      </c>
      <c r="P29" s="147" t="s">
        <v>19</v>
      </c>
      <c r="Q29" s="124"/>
      <c r="R29" s="124"/>
      <c r="S29" s="124" t="s">
        <v>624</v>
      </c>
      <c r="T29" s="124"/>
      <c r="U29" s="131" t="s">
        <v>626</v>
      </c>
      <c r="V29" s="131" t="s">
        <v>627</v>
      </c>
      <c r="W29" s="131" t="s">
        <v>628</v>
      </c>
      <c r="X29" s="136"/>
      <c r="Y29" s="149" t="s">
        <v>388</v>
      </c>
      <c r="Z29" s="131" t="s">
        <v>389</v>
      </c>
      <c r="AA29" s="131" t="s">
        <v>630</v>
      </c>
      <c r="AB29" s="116"/>
      <c r="AC29" s="138" t="s">
        <v>631</v>
      </c>
      <c r="AD29" s="150">
        <f t="shared" si="0"/>
        <v>18</v>
      </c>
      <c r="AM29" s="31"/>
      <c r="AN29" s="31"/>
      <c r="AO29" s="31"/>
      <c r="AP29" s="31"/>
    </row>
    <row r="30" spans="1:44" ht="15.75" customHeight="1" x14ac:dyDescent="0.2">
      <c r="A30" s="212"/>
      <c r="B30" s="48" t="s">
        <v>18</v>
      </c>
      <c r="C30" s="63">
        <v>19</v>
      </c>
      <c r="D30" s="74" t="s">
        <v>19</v>
      </c>
      <c r="E30" s="68" t="s">
        <v>613</v>
      </c>
      <c r="F30" s="68" t="s">
        <v>614</v>
      </c>
      <c r="G30" s="68" t="s">
        <v>615</v>
      </c>
      <c r="H30" s="68" t="s">
        <v>616</v>
      </c>
      <c r="I30" s="68" t="s">
        <v>617</v>
      </c>
      <c r="J30" s="124" t="s">
        <v>618</v>
      </c>
      <c r="K30" s="122" t="s">
        <v>396</v>
      </c>
      <c r="L30" s="124" t="s">
        <v>619</v>
      </c>
      <c r="M30" s="131" t="s">
        <v>620</v>
      </c>
      <c r="N30" s="124" t="s">
        <v>621</v>
      </c>
      <c r="O30" s="124"/>
      <c r="P30" s="147"/>
      <c r="Q30" s="124" t="s">
        <v>632</v>
      </c>
      <c r="R30" s="124" t="s">
        <v>623</v>
      </c>
      <c r="S30" s="124"/>
      <c r="T30" s="124" t="s">
        <v>625</v>
      </c>
      <c r="U30" s="131" t="s">
        <v>626</v>
      </c>
      <c r="V30" s="131" t="s">
        <v>627</v>
      </c>
      <c r="W30" s="131"/>
      <c r="X30" s="136" t="s">
        <v>629</v>
      </c>
      <c r="Y30" s="149"/>
      <c r="Z30" s="131"/>
      <c r="AA30" s="131" t="s">
        <v>630</v>
      </c>
      <c r="AB30" s="138" t="s">
        <v>633</v>
      </c>
      <c r="AC30" s="138" t="s">
        <v>631</v>
      </c>
      <c r="AD30" s="150">
        <f t="shared" si="0"/>
        <v>19</v>
      </c>
      <c r="AI30" s="31"/>
      <c r="AM30" s="31"/>
      <c r="AN30" s="31"/>
      <c r="AO30" s="31"/>
      <c r="AP30" s="31"/>
    </row>
    <row r="31" spans="1:44" ht="15.75" customHeight="1" x14ac:dyDescent="0.2">
      <c r="A31" s="47">
        <v>24</v>
      </c>
      <c r="B31" s="48" t="s">
        <v>438</v>
      </c>
      <c r="C31" s="63">
        <v>19</v>
      </c>
      <c r="D31" s="74"/>
      <c r="E31" s="68"/>
      <c r="F31" s="68" t="s">
        <v>614</v>
      </c>
      <c r="G31" s="68" t="s">
        <v>615</v>
      </c>
      <c r="H31" s="68" t="s">
        <v>616</v>
      </c>
      <c r="I31" s="68" t="s">
        <v>617</v>
      </c>
      <c r="J31" s="124"/>
      <c r="K31" s="122"/>
      <c r="L31" s="124" t="s">
        <v>619</v>
      </c>
      <c r="M31" s="131" t="s">
        <v>620</v>
      </c>
      <c r="N31" s="124" t="s">
        <v>621</v>
      </c>
      <c r="O31" s="124" t="s">
        <v>622</v>
      </c>
      <c r="P31" s="124" t="s">
        <v>380</v>
      </c>
      <c r="Q31" s="124" t="s">
        <v>632</v>
      </c>
      <c r="R31" s="124"/>
      <c r="S31" s="124" t="s">
        <v>624</v>
      </c>
      <c r="T31" s="124" t="s">
        <v>625</v>
      </c>
      <c r="U31" s="131" t="s">
        <v>626</v>
      </c>
      <c r="V31" s="131" t="s">
        <v>627</v>
      </c>
      <c r="W31" s="131" t="s">
        <v>628</v>
      </c>
      <c r="X31" s="136" t="s">
        <v>629</v>
      </c>
      <c r="Y31" s="149"/>
      <c r="Z31" s="131" t="s">
        <v>389</v>
      </c>
      <c r="AA31" s="131"/>
      <c r="AB31" s="138" t="s">
        <v>633</v>
      </c>
      <c r="AC31" s="138" t="s">
        <v>631</v>
      </c>
      <c r="AD31" s="150">
        <f t="shared" si="0"/>
        <v>18</v>
      </c>
      <c r="AI31" s="31"/>
      <c r="AQ31" s="34"/>
    </row>
    <row r="32" spans="1:44" ht="15.75" customHeight="1" x14ac:dyDescent="0.2">
      <c r="A32" s="47">
        <v>25</v>
      </c>
      <c r="B32" s="48" t="s">
        <v>56</v>
      </c>
      <c r="C32" s="63">
        <v>18</v>
      </c>
      <c r="D32" s="74" t="s">
        <v>32</v>
      </c>
      <c r="E32" s="68" t="s">
        <v>613</v>
      </c>
      <c r="F32" s="68" t="s">
        <v>614</v>
      </c>
      <c r="G32" s="68" t="s">
        <v>615</v>
      </c>
      <c r="H32" s="68" t="s">
        <v>616</v>
      </c>
      <c r="I32" s="68" t="s">
        <v>617</v>
      </c>
      <c r="J32" s="124" t="s">
        <v>618</v>
      </c>
      <c r="K32" s="122" t="s">
        <v>396</v>
      </c>
      <c r="L32" s="124" t="s">
        <v>619</v>
      </c>
      <c r="M32" s="131" t="s">
        <v>620</v>
      </c>
      <c r="N32" s="124" t="s">
        <v>621</v>
      </c>
      <c r="O32" s="124" t="s">
        <v>622</v>
      </c>
      <c r="P32" s="124"/>
      <c r="Q32" s="124"/>
      <c r="R32" s="124" t="s">
        <v>623</v>
      </c>
      <c r="S32" s="124" t="s">
        <v>624</v>
      </c>
      <c r="T32" s="124" t="s">
        <v>625</v>
      </c>
      <c r="U32" s="131"/>
      <c r="V32" s="131" t="s">
        <v>627</v>
      </c>
      <c r="W32" s="131"/>
      <c r="X32" s="136"/>
      <c r="Y32" s="149" t="s">
        <v>388</v>
      </c>
      <c r="Z32" s="131"/>
      <c r="AA32" s="131" t="s">
        <v>630</v>
      </c>
      <c r="AB32" s="138"/>
      <c r="AC32" s="138" t="s">
        <v>631</v>
      </c>
      <c r="AD32" s="150">
        <f t="shared" si="0"/>
        <v>18</v>
      </c>
      <c r="AI32" s="31"/>
    </row>
    <row r="33" spans="1:43" ht="15.75" customHeight="1" x14ac:dyDescent="0.2">
      <c r="A33" s="47">
        <v>26</v>
      </c>
      <c r="B33" s="48" t="s">
        <v>66</v>
      </c>
      <c r="C33" s="63">
        <v>18</v>
      </c>
      <c r="D33" s="74" t="s">
        <v>36</v>
      </c>
      <c r="E33" s="68" t="s">
        <v>613</v>
      </c>
      <c r="F33" s="68" t="s">
        <v>614</v>
      </c>
      <c r="G33" s="68"/>
      <c r="H33" s="68"/>
      <c r="I33" s="68"/>
      <c r="J33" s="124"/>
      <c r="K33" s="122"/>
      <c r="L33" s="124" t="s">
        <v>619</v>
      </c>
      <c r="M33" s="116"/>
      <c r="N33" s="124" t="s">
        <v>621</v>
      </c>
      <c r="O33" s="124" t="s">
        <v>622</v>
      </c>
      <c r="P33" s="116"/>
      <c r="Q33" s="124" t="s">
        <v>632</v>
      </c>
      <c r="R33" s="124" t="s">
        <v>623</v>
      </c>
      <c r="S33" s="124" t="s">
        <v>624</v>
      </c>
      <c r="T33" s="124" t="s">
        <v>625</v>
      </c>
      <c r="U33" s="131" t="s">
        <v>626</v>
      </c>
      <c r="V33" s="131" t="s">
        <v>627</v>
      </c>
      <c r="W33" s="131" t="s">
        <v>628</v>
      </c>
      <c r="X33" s="136" t="s">
        <v>629</v>
      </c>
      <c r="Y33" s="149" t="s">
        <v>388</v>
      </c>
      <c r="Z33" s="131" t="s">
        <v>389</v>
      </c>
      <c r="AA33" s="131" t="s">
        <v>630</v>
      </c>
      <c r="AB33" s="138" t="s">
        <v>633</v>
      </c>
      <c r="AC33" s="138" t="s">
        <v>631</v>
      </c>
      <c r="AD33" s="150">
        <f t="shared" si="0"/>
        <v>18</v>
      </c>
      <c r="AM33" s="31"/>
      <c r="AN33" s="31"/>
      <c r="AO33" s="31"/>
      <c r="AP33" s="31"/>
    </row>
    <row r="34" spans="1:43" ht="15.75" customHeight="1" x14ac:dyDescent="0.2">
      <c r="A34" s="47">
        <v>27</v>
      </c>
      <c r="B34" s="48" t="s">
        <v>238</v>
      </c>
      <c r="C34" s="63">
        <v>18</v>
      </c>
      <c r="D34" s="74" t="s">
        <v>19</v>
      </c>
      <c r="E34" s="68"/>
      <c r="F34" s="70"/>
      <c r="G34" s="68"/>
      <c r="H34" s="68"/>
      <c r="I34" s="68" t="s">
        <v>617</v>
      </c>
      <c r="J34" s="124"/>
      <c r="K34" s="122" t="s">
        <v>396</v>
      </c>
      <c r="L34" s="124" t="s">
        <v>619</v>
      </c>
      <c r="M34" s="131" t="s">
        <v>620</v>
      </c>
      <c r="N34" s="124"/>
      <c r="O34" s="124" t="s">
        <v>622</v>
      </c>
      <c r="P34" s="147" t="s">
        <v>19</v>
      </c>
      <c r="Q34" s="124" t="s">
        <v>632</v>
      </c>
      <c r="R34" s="124" t="s">
        <v>623</v>
      </c>
      <c r="S34" s="124" t="s">
        <v>624</v>
      </c>
      <c r="T34" s="124" t="s">
        <v>625</v>
      </c>
      <c r="U34" s="131" t="s">
        <v>626</v>
      </c>
      <c r="V34" s="131" t="s">
        <v>627</v>
      </c>
      <c r="W34" s="131" t="s">
        <v>628</v>
      </c>
      <c r="X34" s="136" t="s">
        <v>629</v>
      </c>
      <c r="Y34" s="149"/>
      <c r="Z34" s="131" t="s">
        <v>389</v>
      </c>
      <c r="AA34" s="131" t="s">
        <v>630</v>
      </c>
      <c r="AB34" s="138" t="s">
        <v>633</v>
      </c>
      <c r="AC34" s="138" t="s">
        <v>631</v>
      </c>
      <c r="AD34" s="150">
        <f t="shared" si="0"/>
        <v>17</v>
      </c>
      <c r="AI34" s="31"/>
    </row>
    <row r="35" spans="1:43" ht="15.75" customHeight="1" x14ac:dyDescent="0.2">
      <c r="A35" s="47"/>
      <c r="B35" s="48" t="s">
        <v>91</v>
      </c>
      <c r="C35" s="63">
        <v>18</v>
      </c>
      <c r="D35" s="74" t="s">
        <v>19</v>
      </c>
      <c r="E35" s="68" t="s">
        <v>613</v>
      </c>
      <c r="F35" s="68" t="s">
        <v>614</v>
      </c>
      <c r="G35" s="68" t="s">
        <v>615</v>
      </c>
      <c r="H35" s="68" t="s">
        <v>616</v>
      </c>
      <c r="I35" s="68" t="s">
        <v>617</v>
      </c>
      <c r="J35" s="124" t="s">
        <v>618</v>
      </c>
      <c r="K35" s="124" t="s">
        <v>396</v>
      </c>
      <c r="L35" s="124" t="s">
        <v>619</v>
      </c>
      <c r="M35" s="131"/>
      <c r="N35" s="124" t="s">
        <v>621</v>
      </c>
      <c r="O35" s="124" t="s">
        <v>622</v>
      </c>
      <c r="P35" s="124" t="s">
        <v>380</v>
      </c>
      <c r="Q35" s="124"/>
      <c r="R35" s="124"/>
      <c r="S35" s="124"/>
      <c r="T35" s="124"/>
      <c r="U35" s="131"/>
      <c r="V35" s="131" t="s">
        <v>627</v>
      </c>
      <c r="W35" s="131" t="s">
        <v>628</v>
      </c>
      <c r="X35" s="136" t="s">
        <v>629</v>
      </c>
      <c r="Y35" s="149" t="s">
        <v>388</v>
      </c>
      <c r="Z35" s="131"/>
      <c r="AA35" s="131" t="s">
        <v>630</v>
      </c>
      <c r="AB35" s="138" t="s">
        <v>633</v>
      </c>
      <c r="AC35" s="138" t="s">
        <v>631</v>
      </c>
      <c r="AD35" s="150">
        <f t="shared" si="0"/>
        <v>17</v>
      </c>
    </row>
    <row r="36" spans="1:43" ht="15.75" customHeight="1" x14ac:dyDescent="0.2">
      <c r="A36" s="47"/>
      <c r="B36" s="48" t="s">
        <v>190</v>
      </c>
      <c r="C36" s="63">
        <v>18</v>
      </c>
      <c r="D36" s="74" t="s">
        <v>19</v>
      </c>
      <c r="E36" s="68"/>
      <c r="F36" s="70"/>
      <c r="G36" s="68"/>
      <c r="H36" s="68"/>
      <c r="I36" s="68" t="s">
        <v>617</v>
      </c>
      <c r="J36" s="124" t="s">
        <v>618</v>
      </c>
      <c r="K36" s="122" t="s">
        <v>396</v>
      </c>
      <c r="L36" s="124" t="s">
        <v>619</v>
      </c>
      <c r="M36" s="131" t="s">
        <v>620</v>
      </c>
      <c r="N36" s="124" t="s">
        <v>621</v>
      </c>
      <c r="O36" s="124"/>
      <c r="P36" s="124"/>
      <c r="Q36" s="124" t="s">
        <v>632</v>
      </c>
      <c r="R36" s="124" t="s">
        <v>623</v>
      </c>
      <c r="S36" s="124" t="s">
        <v>624</v>
      </c>
      <c r="T36" s="124" t="s">
        <v>625</v>
      </c>
      <c r="U36" s="127" t="s">
        <v>626</v>
      </c>
      <c r="V36" s="131" t="s">
        <v>627</v>
      </c>
      <c r="W36" s="131" t="s">
        <v>628</v>
      </c>
      <c r="X36" s="136" t="s">
        <v>629</v>
      </c>
      <c r="Y36" s="149" t="s">
        <v>388</v>
      </c>
      <c r="Z36" s="131" t="s">
        <v>389</v>
      </c>
      <c r="AA36" s="131" t="s">
        <v>630</v>
      </c>
      <c r="AB36" s="138" t="s">
        <v>633</v>
      </c>
      <c r="AC36" s="116"/>
      <c r="AD36" s="150">
        <f t="shared" si="0"/>
        <v>18</v>
      </c>
    </row>
    <row r="37" spans="1:43" ht="15.75" customHeight="1" x14ac:dyDescent="0.2">
      <c r="A37" s="47">
        <v>30</v>
      </c>
      <c r="B37" s="160" t="s">
        <v>108</v>
      </c>
      <c r="C37" s="63">
        <v>18</v>
      </c>
      <c r="D37" s="74"/>
      <c r="E37" s="68" t="s">
        <v>613</v>
      </c>
      <c r="F37" s="68" t="s">
        <v>614</v>
      </c>
      <c r="G37" s="68" t="s">
        <v>615</v>
      </c>
      <c r="H37" s="68" t="s">
        <v>616</v>
      </c>
      <c r="I37" s="68"/>
      <c r="J37" s="124" t="s">
        <v>618</v>
      </c>
      <c r="K37" s="122" t="s">
        <v>396</v>
      </c>
      <c r="L37" s="124" t="s">
        <v>619</v>
      </c>
      <c r="M37" s="131" t="s">
        <v>620</v>
      </c>
      <c r="N37" s="124" t="s">
        <v>621</v>
      </c>
      <c r="O37" s="124" t="s">
        <v>622</v>
      </c>
      <c r="P37" s="147" t="s">
        <v>19</v>
      </c>
      <c r="Q37" s="124"/>
      <c r="R37" s="124" t="s">
        <v>623</v>
      </c>
      <c r="S37" s="116"/>
      <c r="T37" s="124"/>
      <c r="U37" s="131" t="s">
        <v>626</v>
      </c>
      <c r="V37" s="131" t="s">
        <v>627</v>
      </c>
      <c r="W37" s="131"/>
      <c r="X37" s="136" t="s">
        <v>629</v>
      </c>
      <c r="Y37" s="149" t="s">
        <v>388</v>
      </c>
      <c r="Z37" s="116"/>
      <c r="AA37" s="131" t="s">
        <v>630</v>
      </c>
      <c r="AB37" s="138" t="s">
        <v>633</v>
      </c>
      <c r="AC37" s="138"/>
      <c r="AD37" s="150">
        <f t="shared" si="0"/>
        <v>17</v>
      </c>
      <c r="AI37" s="31"/>
      <c r="AQ37" s="34"/>
    </row>
    <row r="38" spans="1:43" ht="15.75" customHeight="1" x14ac:dyDescent="0.2">
      <c r="A38" s="47"/>
      <c r="B38" s="48" t="s">
        <v>35</v>
      </c>
      <c r="C38" s="63">
        <v>18</v>
      </c>
      <c r="D38" s="74"/>
      <c r="E38" s="68" t="s">
        <v>613</v>
      </c>
      <c r="F38" s="68" t="s">
        <v>614</v>
      </c>
      <c r="G38" s="68"/>
      <c r="H38" s="68" t="s">
        <v>616</v>
      </c>
      <c r="I38" s="68" t="s">
        <v>617</v>
      </c>
      <c r="J38" s="124" t="s">
        <v>618</v>
      </c>
      <c r="K38" s="124" t="s">
        <v>396</v>
      </c>
      <c r="L38" s="124" t="s">
        <v>619</v>
      </c>
      <c r="M38" s="131" t="s">
        <v>620</v>
      </c>
      <c r="N38" s="124"/>
      <c r="O38" s="124"/>
      <c r="P38" s="124" t="s">
        <v>380</v>
      </c>
      <c r="Q38" s="124"/>
      <c r="R38" s="124" t="s">
        <v>623</v>
      </c>
      <c r="S38" s="116"/>
      <c r="T38" s="124" t="s">
        <v>625</v>
      </c>
      <c r="U38" s="131" t="s">
        <v>626</v>
      </c>
      <c r="V38" s="131"/>
      <c r="W38" s="131" t="s">
        <v>628</v>
      </c>
      <c r="X38" s="136" t="s">
        <v>629</v>
      </c>
      <c r="Y38" s="149"/>
      <c r="Z38" s="131" t="s">
        <v>389</v>
      </c>
      <c r="AA38" s="131" t="s">
        <v>630</v>
      </c>
      <c r="AB38" s="116"/>
      <c r="AC38" s="138" t="s">
        <v>631</v>
      </c>
      <c r="AD38" s="150">
        <f t="shared" si="0"/>
        <v>16</v>
      </c>
      <c r="AI38" s="31"/>
    </row>
    <row r="39" spans="1:43" ht="15.75" customHeight="1" x14ac:dyDescent="0.2">
      <c r="A39" s="47"/>
      <c r="B39" s="48" t="s">
        <v>413</v>
      </c>
      <c r="C39" s="63">
        <v>18</v>
      </c>
      <c r="D39" s="74"/>
      <c r="E39" s="68" t="s">
        <v>613</v>
      </c>
      <c r="F39" s="68"/>
      <c r="G39" s="68" t="s">
        <v>615</v>
      </c>
      <c r="H39" s="68" t="s">
        <v>616</v>
      </c>
      <c r="I39" s="68" t="s">
        <v>617</v>
      </c>
      <c r="J39" s="124"/>
      <c r="K39" s="122" t="s">
        <v>396</v>
      </c>
      <c r="L39" s="124" t="s">
        <v>619</v>
      </c>
      <c r="M39" s="131" t="s">
        <v>620</v>
      </c>
      <c r="N39" s="124" t="s">
        <v>621</v>
      </c>
      <c r="O39" s="124" t="s">
        <v>622</v>
      </c>
      <c r="P39" s="124" t="s">
        <v>380</v>
      </c>
      <c r="Q39" s="124" t="s">
        <v>632</v>
      </c>
      <c r="R39" s="116"/>
      <c r="S39" s="124"/>
      <c r="T39" s="124"/>
      <c r="U39" s="131" t="s">
        <v>626</v>
      </c>
      <c r="V39" s="131" t="s">
        <v>627</v>
      </c>
      <c r="W39" s="131" t="s">
        <v>628</v>
      </c>
      <c r="X39" s="136" t="s">
        <v>629</v>
      </c>
      <c r="Y39" s="149"/>
      <c r="Z39" s="131"/>
      <c r="AA39" s="131" t="s">
        <v>630</v>
      </c>
      <c r="AB39" s="138" t="s">
        <v>633</v>
      </c>
      <c r="AC39" s="136" t="s">
        <v>631</v>
      </c>
      <c r="AD39" s="150">
        <f t="shared" si="0"/>
        <v>17</v>
      </c>
      <c r="AM39" s="31"/>
      <c r="AN39" s="31"/>
      <c r="AO39" s="31"/>
      <c r="AP39" s="31"/>
      <c r="AQ39" s="34"/>
    </row>
    <row r="40" spans="1:43" ht="15.75" customHeight="1" x14ac:dyDescent="0.2">
      <c r="A40" s="47">
        <v>33</v>
      </c>
      <c r="B40" s="48" t="s">
        <v>84</v>
      </c>
      <c r="C40" s="63">
        <v>17</v>
      </c>
      <c r="D40" s="74" t="s">
        <v>36</v>
      </c>
      <c r="E40" s="68" t="s">
        <v>613</v>
      </c>
      <c r="F40" s="68" t="s">
        <v>614</v>
      </c>
      <c r="G40" s="68" t="s">
        <v>615</v>
      </c>
      <c r="H40" s="68" t="s">
        <v>616</v>
      </c>
      <c r="I40" s="68"/>
      <c r="J40" s="124"/>
      <c r="K40" s="122" t="s">
        <v>396</v>
      </c>
      <c r="L40" s="124" t="s">
        <v>619</v>
      </c>
      <c r="M40" s="131" t="s">
        <v>620</v>
      </c>
      <c r="N40" s="124" t="s">
        <v>621</v>
      </c>
      <c r="O40" s="124" t="s">
        <v>622</v>
      </c>
      <c r="P40" s="124" t="s">
        <v>380</v>
      </c>
      <c r="Q40" s="124"/>
      <c r="R40" s="124" t="s">
        <v>623</v>
      </c>
      <c r="S40" s="124" t="s">
        <v>624</v>
      </c>
      <c r="T40" s="124"/>
      <c r="U40" s="131" t="s">
        <v>626</v>
      </c>
      <c r="V40" s="131" t="s">
        <v>627</v>
      </c>
      <c r="W40" s="131" t="s">
        <v>628</v>
      </c>
      <c r="X40" s="136" t="s">
        <v>629</v>
      </c>
      <c r="Y40" s="149"/>
      <c r="Z40" s="131"/>
      <c r="AA40" s="131"/>
      <c r="AB40" s="138" t="s">
        <v>633</v>
      </c>
      <c r="AC40" s="138"/>
      <c r="AD40" s="150">
        <f t="shared" ref="AD40:AD71" si="1">COUNTA(E40:O40,Q40:AC40)</f>
        <v>16</v>
      </c>
      <c r="AM40" s="31"/>
      <c r="AN40" s="31"/>
      <c r="AO40" s="31"/>
      <c r="AP40" s="31"/>
    </row>
    <row r="41" spans="1:43" ht="15.75" customHeight="1" x14ac:dyDescent="0.2">
      <c r="A41" s="47">
        <v>34</v>
      </c>
      <c r="B41" s="48" t="s">
        <v>392</v>
      </c>
      <c r="C41" s="63">
        <v>17</v>
      </c>
      <c r="D41" s="74" t="s">
        <v>19</v>
      </c>
      <c r="E41" s="68" t="s">
        <v>613</v>
      </c>
      <c r="F41" s="68" t="s">
        <v>614</v>
      </c>
      <c r="G41" s="68" t="s">
        <v>615</v>
      </c>
      <c r="H41" s="68" t="s">
        <v>616</v>
      </c>
      <c r="I41" s="68" t="s">
        <v>617</v>
      </c>
      <c r="J41" s="124"/>
      <c r="K41" s="124"/>
      <c r="L41" s="124"/>
      <c r="M41" s="131"/>
      <c r="N41" s="124" t="s">
        <v>621</v>
      </c>
      <c r="O41" s="124" t="s">
        <v>622</v>
      </c>
      <c r="P41" s="124" t="s">
        <v>380</v>
      </c>
      <c r="Q41" s="124" t="s">
        <v>632</v>
      </c>
      <c r="R41" s="124" t="s">
        <v>623</v>
      </c>
      <c r="S41" s="124"/>
      <c r="T41" s="124" t="s">
        <v>625</v>
      </c>
      <c r="U41" s="131"/>
      <c r="V41" s="131"/>
      <c r="W41" s="131" t="s">
        <v>628</v>
      </c>
      <c r="X41" s="136"/>
      <c r="Y41" s="149"/>
      <c r="Z41" s="131" t="s">
        <v>389</v>
      </c>
      <c r="AA41" s="131" t="s">
        <v>630</v>
      </c>
      <c r="AB41" s="138" t="s">
        <v>633</v>
      </c>
      <c r="AC41" s="138" t="s">
        <v>631</v>
      </c>
      <c r="AD41" s="150">
        <f t="shared" si="1"/>
        <v>15</v>
      </c>
      <c r="AI41" s="31"/>
    </row>
    <row r="42" spans="1:43" ht="15.75" customHeight="1" x14ac:dyDescent="0.2">
      <c r="A42" s="47"/>
      <c r="B42" s="48" t="s">
        <v>471</v>
      </c>
      <c r="C42" s="63">
        <v>17</v>
      </c>
      <c r="D42" s="137" t="s">
        <v>19</v>
      </c>
      <c r="E42" s="68"/>
      <c r="F42" s="68" t="s">
        <v>614</v>
      </c>
      <c r="G42" s="68" t="s">
        <v>615</v>
      </c>
      <c r="H42" s="68" t="s">
        <v>616</v>
      </c>
      <c r="I42" s="68" t="s">
        <v>617</v>
      </c>
      <c r="J42" s="124"/>
      <c r="K42" s="122" t="s">
        <v>396</v>
      </c>
      <c r="L42" s="124" t="s">
        <v>619</v>
      </c>
      <c r="M42" s="131"/>
      <c r="N42" s="124" t="s">
        <v>621</v>
      </c>
      <c r="O42" s="124"/>
      <c r="P42" s="124"/>
      <c r="Q42" s="124" t="s">
        <v>632</v>
      </c>
      <c r="R42" s="124" t="s">
        <v>623</v>
      </c>
      <c r="S42" s="124"/>
      <c r="T42" s="124" t="s">
        <v>625</v>
      </c>
      <c r="U42" s="131" t="s">
        <v>626</v>
      </c>
      <c r="V42" s="131" t="s">
        <v>627</v>
      </c>
      <c r="W42" s="116"/>
      <c r="X42" s="136" t="s">
        <v>629</v>
      </c>
      <c r="Y42" s="149" t="s">
        <v>388</v>
      </c>
      <c r="Z42" s="131" t="s">
        <v>389</v>
      </c>
      <c r="AA42" s="131" t="s">
        <v>630</v>
      </c>
      <c r="AB42" s="138"/>
      <c r="AC42" s="138" t="s">
        <v>631</v>
      </c>
      <c r="AD42" s="150">
        <f t="shared" si="1"/>
        <v>17</v>
      </c>
    </row>
    <row r="43" spans="1:43" ht="15.75" customHeight="1" x14ac:dyDescent="0.2">
      <c r="A43" s="129">
        <v>36</v>
      </c>
      <c r="B43" s="48" t="s">
        <v>87</v>
      </c>
      <c r="C43" s="63">
        <v>17</v>
      </c>
      <c r="D43" s="74"/>
      <c r="E43" s="68" t="s">
        <v>613</v>
      </c>
      <c r="F43" s="68"/>
      <c r="G43" s="68" t="s">
        <v>615</v>
      </c>
      <c r="H43" s="68"/>
      <c r="I43" s="68" t="s">
        <v>617</v>
      </c>
      <c r="J43" s="124"/>
      <c r="K43" s="124" t="s">
        <v>396</v>
      </c>
      <c r="L43" s="124"/>
      <c r="M43" s="131" t="s">
        <v>620</v>
      </c>
      <c r="N43" s="124"/>
      <c r="O43" s="124" t="s">
        <v>622</v>
      </c>
      <c r="P43" s="124" t="s">
        <v>380</v>
      </c>
      <c r="Q43" s="124" t="s">
        <v>632</v>
      </c>
      <c r="R43" s="124"/>
      <c r="S43" s="124" t="s">
        <v>624</v>
      </c>
      <c r="T43" s="124" t="s">
        <v>625</v>
      </c>
      <c r="U43" s="131" t="s">
        <v>626</v>
      </c>
      <c r="V43" s="131" t="s">
        <v>627</v>
      </c>
      <c r="W43" s="131" t="s">
        <v>628</v>
      </c>
      <c r="X43" s="136" t="s">
        <v>629</v>
      </c>
      <c r="Y43" s="149" t="s">
        <v>388</v>
      </c>
      <c r="Z43" s="131" t="s">
        <v>389</v>
      </c>
      <c r="AA43" s="131"/>
      <c r="AB43" s="138" t="s">
        <v>633</v>
      </c>
      <c r="AC43" s="138"/>
      <c r="AD43" s="150">
        <f t="shared" si="1"/>
        <v>16</v>
      </c>
      <c r="AM43" s="31"/>
      <c r="AN43" s="31"/>
      <c r="AO43" s="31"/>
      <c r="AP43" s="31"/>
    </row>
    <row r="44" spans="1:43" ht="15.75" customHeight="1" x14ac:dyDescent="0.2">
      <c r="A44" s="47"/>
      <c r="B44" s="48" t="s">
        <v>123</v>
      </c>
      <c r="C44" s="63">
        <v>17</v>
      </c>
      <c r="D44" s="74"/>
      <c r="E44" s="68" t="s">
        <v>613</v>
      </c>
      <c r="F44" s="68" t="s">
        <v>614</v>
      </c>
      <c r="G44" s="68" t="s">
        <v>615</v>
      </c>
      <c r="H44" s="68"/>
      <c r="I44" s="68"/>
      <c r="J44" s="124"/>
      <c r="K44" s="122"/>
      <c r="L44" s="124"/>
      <c r="M44" s="131" t="s">
        <v>620</v>
      </c>
      <c r="N44" s="124" t="s">
        <v>621</v>
      </c>
      <c r="O44" s="124" t="s">
        <v>622</v>
      </c>
      <c r="P44" s="124" t="s">
        <v>380</v>
      </c>
      <c r="Q44" s="124" t="s">
        <v>632</v>
      </c>
      <c r="R44" s="124"/>
      <c r="S44" s="124" t="s">
        <v>624</v>
      </c>
      <c r="T44" s="124" t="s">
        <v>625</v>
      </c>
      <c r="U44" s="131" t="s">
        <v>626</v>
      </c>
      <c r="V44" s="131" t="s">
        <v>627</v>
      </c>
      <c r="W44" s="131" t="s">
        <v>628</v>
      </c>
      <c r="X44" s="52"/>
      <c r="Y44" s="149" t="s">
        <v>388</v>
      </c>
      <c r="Z44" s="131" t="s">
        <v>389</v>
      </c>
      <c r="AA44" s="131" t="s">
        <v>630</v>
      </c>
      <c r="AB44" s="138" t="s">
        <v>633</v>
      </c>
      <c r="AC44" s="138"/>
      <c r="AD44" s="150">
        <f t="shared" si="1"/>
        <v>16</v>
      </c>
      <c r="AM44" s="31"/>
      <c r="AN44" s="31"/>
      <c r="AO44" s="31"/>
      <c r="AP44" s="31"/>
    </row>
    <row r="45" spans="1:43" ht="15.75" customHeight="1" x14ac:dyDescent="0.2">
      <c r="A45" s="47"/>
      <c r="B45" s="48" t="s">
        <v>90</v>
      </c>
      <c r="C45" s="63">
        <v>17</v>
      </c>
      <c r="D45" s="74"/>
      <c r="E45" s="68"/>
      <c r="F45" s="68" t="s">
        <v>614</v>
      </c>
      <c r="G45" s="68" t="s">
        <v>615</v>
      </c>
      <c r="H45" s="68"/>
      <c r="I45" s="68" t="s">
        <v>617</v>
      </c>
      <c r="J45" s="124" t="s">
        <v>618</v>
      </c>
      <c r="K45" s="124" t="s">
        <v>396</v>
      </c>
      <c r="L45" s="124" t="s">
        <v>619</v>
      </c>
      <c r="M45" s="131" t="s">
        <v>620</v>
      </c>
      <c r="N45" s="124" t="s">
        <v>621</v>
      </c>
      <c r="O45" s="116"/>
      <c r="P45" s="124" t="s">
        <v>380</v>
      </c>
      <c r="Q45" s="124" t="s">
        <v>632</v>
      </c>
      <c r="R45" s="124" t="s">
        <v>623</v>
      </c>
      <c r="S45" s="124" t="s">
        <v>624</v>
      </c>
      <c r="T45" s="124" t="s">
        <v>625</v>
      </c>
      <c r="U45" s="131"/>
      <c r="V45" s="131" t="s">
        <v>627</v>
      </c>
      <c r="W45" s="131"/>
      <c r="X45" s="136" t="s">
        <v>629</v>
      </c>
      <c r="Y45" s="149" t="s">
        <v>388</v>
      </c>
      <c r="Z45" s="131"/>
      <c r="AA45" s="131"/>
      <c r="AB45" s="138"/>
      <c r="AC45" s="138" t="s">
        <v>631</v>
      </c>
      <c r="AD45" s="150">
        <f t="shared" si="1"/>
        <v>16</v>
      </c>
      <c r="AI45" s="31"/>
    </row>
    <row r="46" spans="1:43" ht="15.75" customHeight="1" x14ac:dyDescent="0.2">
      <c r="A46" s="212"/>
      <c r="B46" s="48" t="s">
        <v>150</v>
      </c>
      <c r="C46" s="63">
        <v>17</v>
      </c>
      <c r="D46" s="74"/>
      <c r="E46" s="68" t="s">
        <v>613</v>
      </c>
      <c r="F46" s="68" t="s">
        <v>614</v>
      </c>
      <c r="G46" s="68"/>
      <c r="H46" s="68" t="s">
        <v>616</v>
      </c>
      <c r="I46" s="68" t="s">
        <v>617</v>
      </c>
      <c r="J46" s="124"/>
      <c r="K46" s="124" t="s">
        <v>396</v>
      </c>
      <c r="L46" s="124"/>
      <c r="M46" s="124"/>
      <c r="N46" s="124" t="s">
        <v>621</v>
      </c>
      <c r="O46" s="124"/>
      <c r="P46" s="124" t="s">
        <v>380</v>
      </c>
      <c r="Q46" s="124" t="s">
        <v>632</v>
      </c>
      <c r="R46" s="124" t="s">
        <v>623</v>
      </c>
      <c r="S46" s="124"/>
      <c r="T46" s="124" t="s">
        <v>625</v>
      </c>
      <c r="U46" s="131"/>
      <c r="V46" s="131" t="s">
        <v>627</v>
      </c>
      <c r="W46" s="131" t="s">
        <v>628</v>
      </c>
      <c r="X46" s="136"/>
      <c r="Y46" s="149" t="s">
        <v>388</v>
      </c>
      <c r="Z46" s="131"/>
      <c r="AA46" s="131" t="s">
        <v>630</v>
      </c>
      <c r="AB46" s="138" t="s">
        <v>633</v>
      </c>
      <c r="AC46" s="138"/>
      <c r="AD46" s="150">
        <f t="shared" si="1"/>
        <v>14</v>
      </c>
      <c r="AI46" s="31"/>
    </row>
    <row r="47" spans="1:43" ht="15.75" customHeight="1" x14ac:dyDescent="0.2">
      <c r="A47" s="129"/>
      <c r="B47" s="48" t="s">
        <v>121</v>
      </c>
      <c r="C47" s="63">
        <v>17</v>
      </c>
      <c r="D47" s="73"/>
      <c r="E47" s="68" t="s">
        <v>613</v>
      </c>
      <c r="F47" s="68" t="s">
        <v>614</v>
      </c>
      <c r="G47" s="68" t="s">
        <v>615</v>
      </c>
      <c r="H47" s="68"/>
      <c r="I47" s="68" t="s">
        <v>617</v>
      </c>
      <c r="J47" s="116"/>
      <c r="K47" s="122" t="s">
        <v>396</v>
      </c>
      <c r="L47" s="124"/>
      <c r="M47" s="131" t="s">
        <v>620</v>
      </c>
      <c r="N47" s="124" t="s">
        <v>621</v>
      </c>
      <c r="O47" s="124" t="s">
        <v>622</v>
      </c>
      <c r="P47" s="124" t="s">
        <v>380</v>
      </c>
      <c r="Q47" s="124" t="s">
        <v>632</v>
      </c>
      <c r="R47" s="124" t="s">
        <v>623</v>
      </c>
      <c r="S47" s="116"/>
      <c r="T47" s="116"/>
      <c r="U47" s="116"/>
      <c r="V47" s="131" t="s">
        <v>627</v>
      </c>
      <c r="W47" s="131" t="s">
        <v>628</v>
      </c>
      <c r="X47" s="136"/>
      <c r="Y47" s="149" t="s">
        <v>388</v>
      </c>
      <c r="Z47" s="131" t="s">
        <v>389</v>
      </c>
      <c r="AA47" s="116"/>
      <c r="AB47" s="138" t="s">
        <v>633</v>
      </c>
      <c r="AC47" s="138" t="s">
        <v>631</v>
      </c>
      <c r="AD47" s="150">
        <f t="shared" si="1"/>
        <v>16</v>
      </c>
    </row>
    <row r="48" spans="1:43" ht="15.75" customHeight="1" x14ac:dyDescent="0.2">
      <c r="A48" s="47">
        <v>41</v>
      </c>
      <c r="B48" s="48" t="s">
        <v>478</v>
      </c>
      <c r="C48" s="63">
        <v>16</v>
      </c>
      <c r="D48" s="74" t="s">
        <v>32</v>
      </c>
      <c r="E48" s="68" t="s">
        <v>613</v>
      </c>
      <c r="F48" s="68" t="s">
        <v>614</v>
      </c>
      <c r="G48" s="68" t="s">
        <v>615</v>
      </c>
      <c r="H48" s="68" t="s">
        <v>616</v>
      </c>
      <c r="I48" s="68" t="s">
        <v>617</v>
      </c>
      <c r="J48" s="124" t="s">
        <v>618</v>
      </c>
      <c r="K48" s="124" t="s">
        <v>396</v>
      </c>
      <c r="L48" s="124" t="s">
        <v>619</v>
      </c>
      <c r="M48" s="131" t="s">
        <v>620</v>
      </c>
      <c r="N48" s="124"/>
      <c r="O48" s="124"/>
      <c r="P48" s="124"/>
      <c r="Q48" s="124"/>
      <c r="R48" s="124" t="s">
        <v>623</v>
      </c>
      <c r="S48" s="124"/>
      <c r="T48" s="124" t="s">
        <v>625</v>
      </c>
      <c r="U48" s="131"/>
      <c r="V48" s="131" t="s">
        <v>627</v>
      </c>
      <c r="W48" s="131"/>
      <c r="X48" s="136" t="s">
        <v>629</v>
      </c>
      <c r="Y48" s="149" t="s">
        <v>388</v>
      </c>
      <c r="Z48" s="131" t="s">
        <v>389</v>
      </c>
      <c r="AA48" s="131" t="s">
        <v>630</v>
      </c>
      <c r="AB48" s="138"/>
      <c r="AC48" s="138"/>
      <c r="AD48" s="150">
        <f t="shared" si="1"/>
        <v>16</v>
      </c>
    </row>
    <row r="49" spans="1:34" ht="15.75" customHeight="1" x14ac:dyDescent="0.2">
      <c r="A49" s="47">
        <v>42</v>
      </c>
      <c r="B49" s="48" t="s">
        <v>199</v>
      </c>
      <c r="C49" s="63">
        <v>16</v>
      </c>
      <c r="D49" s="74" t="s">
        <v>19</v>
      </c>
      <c r="E49" s="68" t="s">
        <v>613</v>
      </c>
      <c r="F49" s="68" t="s">
        <v>614</v>
      </c>
      <c r="G49" s="68"/>
      <c r="H49" s="68" t="s">
        <v>616</v>
      </c>
      <c r="I49" s="141"/>
      <c r="J49" s="124"/>
      <c r="K49" s="122" t="s">
        <v>396</v>
      </c>
      <c r="L49" s="124" t="s">
        <v>619</v>
      </c>
      <c r="M49" s="131"/>
      <c r="N49" s="124" t="s">
        <v>621</v>
      </c>
      <c r="O49" s="124" t="s">
        <v>622</v>
      </c>
      <c r="P49" s="147" t="s">
        <v>19</v>
      </c>
      <c r="Q49" s="124"/>
      <c r="R49" s="124" t="s">
        <v>623</v>
      </c>
      <c r="S49" s="124" t="s">
        <v>624</v>
      </c>
      <c r="T49" s="124" t="s">
        <v>625</v>
      </c>
      <c r="U49" s="131"/>
      <c r="V49" s="131" t="s">
        <v>627</v>
      </c>
      <c r="W49" s="131" t="s">
        <v>628</v>
      </c>
      <c r="X49" s="136"/>
      <c r="Y49" s="149" t="s">
        <v>388</v>
      </c>
      <c r="Z49" s="116"/>
      <c r="AA49" s="131" t="s">
        <v>630</v>
      </c>
      <c r="AB49" s="138"/>
      <c r="AC49" s="138" t="s">
        <v>631</v>
      </c>
      <c r="AD49" s="150">
        <f t="shared" si="1"/>
        <v>15</v>
      </c>
    </row>
    <row r="50" spans="1:34" ht="15.75" customHeight="1" x14ac:dyDescent="0.2">
      <c r="A50" s="47">
        <v>43</v>
      </c>
      <c r="B50" s="48" t="s">
        <v>45</v>
      </c>
      <c r="C50" s="63">
        <v>15</v>
      </c>
      <c r="D50" s="74" t="s">
        <v>19</v>
      </c>
      <c r="E50" s="68" t="s">
        <v>613</v>
      </c>
      <c r="F50" s="68" t="s">
        <v>614</v>
      </c>
      <c r="G50" s="68" t="s">
        <v>615</v>
      </c>
      <c r="H50" s="68" t="s">
        <v>616</v>
      </c>
      <c r="I50" s="68" t="s">
        <v>617</v>
      </c>
      <c r="J50" s="124"/>
      <c r="K50" s="122"/>
      <c r="L50" s="124" t="s">
        <v>619</v>
      </c>
      <c r="M50" s="131"/>
      <c r="N50" s="124" t="s">
        <v>621</v>
      </c>
      <c r="O50" s="124" t="s">
        <v>622</v>
      </c>
      <c r="P50" s="124"/>
      <c r="Q50" s="124" t="s">
        <v>632</v>
      </c>
      <c r="R50" s="124" t="s">
        <v>623</v>
      </c>
      <c r="S50" s="124"/>
      <c r="T50" s="116"/>
      <c r="U50" s="131"/>
      <c r="V50" s="131" t="s">
        <v>627</v>
      </c>
      <c r="W50" s="131"/>
      <c r="X50" s="136" t="s">
        <v>629</v>
      </c>
      <c r="Y50" s="149" t="s">
        <v>388</v>
      </c>
      <c r="Z50" s="131"/>
      <c r="AA50" s="131"/>
      <c r="AB50" s="138" t="s">
        <v>633</v>
      </c>
      <c r="AC50" s="138" t="s">
        <v>631</v>
      </c>
      <c r="AD50" s="150">
        <f t="shared" si="1"/>
        <v>15</v>
      </c>
    </row>
    <row r="51" spans="1:34" ht="15.75" customHeight="1" x14ac:dyDescent="0.2">
      <c r="A51" s="47">
        <v>44</v>
      </c>
      <c r="B51" s="48" t="s">
        <v>161</v>
      </c>
      <c r="C51" s="63">
        <v>15</v>
      </c>
      <c r="D51" s="74"/>
      <c r="E51" s="68" t="s">
        <v>613</v>
      </c>
      <c r="F51" s="68" t="s">
        <v>614</v>
      </c>
      <c r="G51" s="68" t="s">
        <v>615</v>
      </c>
      <c r="H51" s="68" t="s">
        <v>616</v>
      </c>
      <c r="I51" s="68" t="s">
        <v>617</v>
      </c>
      <c r="J51" s="124"/>
      <c r="K51" s="122" t="s">
        <v>396</v>
      </c>
      <c r="L51" s="124" t="s">
        <v>619</v>
      </c>
      <c r="M51" s="116"/>
      <c r="N51" s="124" t="s">
        <v>621</v>
      </c>
      <c r="O51" s="124"/>
      <c r="P51" s="124" t="s">
        <v>380</v>
      </c>
      <c r="Q51" s="116"/>
      <c r="R51" s="124" t="s">
        <v>623</v>
      </c>
      <c r="S51" s="124" t="s">
        <v>624</v>
      </c>
      <c r="T51" s="124"/>
      <c r="U51" s="131"/>
      <c r="V51" s="131"/>
      <c r="W51" s="131" t="s">
        <v>628</v>
      </c>
      <c r="X51" s="136"/>
      <c r="Y51" s="149" t="s">
        <v>388</v>
      </c>
      <c r="Z51" s="131"/>
      <c r="AA51" s="131" t="s">
        <v>630</v>
      </c>
      <c r="AB51" s="138" t="s">
        <v>633</v>
      </c>
      <c r="AC51" s="116"/>
      <c r="AD51" s="150">
        <f t="shared" si="1"/>
        <v>14</v>
      </c>
    </row>
    <row r="52" spans="1:34" ht="15.75" customHeight="1" x14ac:dyDescent="0.2">
      <c r="A52" s="47"/>
      <c r="B52" s="48" t="s">
        <v>182</v>
      </c>
      <c r="C52" s="63">
        <v>15</v>
      </c>
      <c r="D52" s="74"/>
      <c r="E52" s="68" t="s">
        <v>613</v>
      </c>
      <c r="F52" s="68" t="s">
        <v>614</v>
      </c>
      <c r="G52" s="68" t="s">
        <v>615</v>
      </c>
      <c r="H52" s="68" t="s">
        <v>616</v>
      </c>
      <c r="I52" s="68" t="s">
        <v>617</v>
      </c>
      <c r="J52" s="116"/>
      <c r="K52" s="122"/>
      <c r="L52" s="124"/>
      <c r="M52" s="131"/>
      <c r="N52" s="124" t="s">
        <v>621</v>
      </c>
      <c r="O52" s="124" t="s">
        <v>622</v>
      </c>
      <c r="P52" s="147" t="s">
        <v>19</v>
      </c>
      <c r="Q52" s="124" t="s">
        <v>632</v>
      </c>
      <c r="R52" s="124" t="s">
        <v>623</v>
      </c>
      <c r="S52" s="122" t="s">
        <v>624</v>
      </c>
      <c r="T52" s="124"/>
      <c r="U52" s="131" t="s">
        <v>626</v>
      </c>
      <c r="V52" s="131"/>
      <c r="W52" s="131"/>
      <c r="X52" s="136" t="s">
        <v>629</v>
      </c>
      <c r="Y52" s="149"/>
      <c r="Z52" s="131"/>
      <c r="AA52" s="149"/>
      <c r="AB52" s="138"/>
      <c r="AC52" s="138" t="s">
        <v>631</v>
      </c>
      <c r="AD52" s="150">
        <f t="shared" si="1"/>
        <v>13</v>
      </c>
      <c r="AE52" s="44"/>
      <c r="AF52" s="6"/>
      <c r="AG52" s="6"/>
      <c r="AH52" s="6"/>
    </row>
    <row r="53" spans="1:34" ht="15.75" customHeight="1" x14ac:dyDescent="0.2">
      <c r="A53" s="47"/>
      <c r="B53" s="48" t="s">
        <v>39</v>
      </c>
      <c r="C53" s="63">
        <v>15</v>
      </c>
      <c r="D53" s="74"/>
      <c r="E53" s="68" t="s">
        <v>613</v>
      </c>
      <c r="F53" s="68" t="s">
        <v>614</v>
      </c>
      <c r="G53" s="68"/>
      <c r="H53" s="68" t="s">
        <v>616</v>
      </c>
      <c r="I53" s="68" t="s">
        <v>617</v>
      </c>
      <c r="J53" s="124"/>
      <c r="K53" s="122"/>
      <c r="L53" s="124" t="s">
        <v>619</v>
      </c>
      <c r="M53" s="131" t="s">
        <v>620</v>
      </c>
      <c r="N53" s="124" t="s">
        <v>621</v>
      </c>
      <c r="O53" s="124" t="s">
        <v>622</v>
      </c>
      <c r="P53" s="147" t="s">
        <v>19</v>
      </c>
      <c r="Q53" s="124"/>
      <c r="R53" s="124" t="s">
        <v>623</v>
      </c>
      <c r="S53" s="124"/>
      <c r="T53" s="124" t="s">
        <v>625</v>
      </c>
      <c r="U53" s="131"/>
      <c r="V53" s="131" t="s">
        <v>627</v>
      </c>
      <c r="W53" s="131"/>
      <c r="X53" s="136" t="s">
        <v>629</v>
      </c>
      <c r="Y53" s="149"/>
      <c r="Z53" s="131" t="s">
        <v>389</v>
      </c>
      <c r="AA53" s="149"/>
      <c r="AB53" s="136"/>
      <c r="AC53" s="138"/>
      <c r="AD53" s="150">
        <f t="shared" si="1"/>
        <v>13</v>
      </c>
      <c r="AE53" s="31"/>
      <c r="AF53" s="6"/>
      <c r="AG53" s="6"/>
      <c r="AH53" s="6"/>
    </row>
    <row r="54" spans="1:34" ht="15.75" customHeight="1" x14ac:dyDescent="0.2">
      <c r="A54" s="47"/>
      <c r="B54" s="48" t="s">
        <v>69</v>
      </c>
      <c r="C54" s="63">
        <v>15</v>
      </c>
      <c r="D54" s="74"/>
      <c r="E54" s="68" t="s">
        <v>613</v>
      </c>
      <c r="F54" s="68" t="s">
        <v>614</v>
      </c>
      <c r="G54" s="68"/>
      <c r="H54" s="68"/>
      <c r="I54" s="68" t="s">
        <v>617</v>
      </c>
      <c r="J54" s="124" t="s">
        <v>618</v>
      </c>
      <c r="K54" s="122"/>
      <c r="L54" s="124" t="s">
        <v>619</v>
      </c>
      <c r="M54" s="131" t="s">
        <v>620</v>
      </c>
      <c r="N54" s="124" t="s">
        <v>621</v>
      </c>
      <c r="O54" s="124" t="s">
        <v>622</v>
      </c>
      <c r="P54" s="124" t="s">
        <v>380</v>
      </c>
      <c r="Q54" s="124" t="s">
        <v>632</v>
      </c>
      <c r="R54" s="124"/>
      <c r="S54" s="124"/>
      <c r="T54" s="124"/>
      <c r="U54" s="131"/>
      <c r="V54" s="131"/>
      <c r="W54" s="131" t="s">
        <v>628</v>
      </c>
      <c r="X54" s="136" t="s">
        <v>629</v>
      </c>
      <c r="Y54" s="149" t="s">
        <v>388</v>
      </c>
      <c r="Z54" s="131" t="s">
        <v>389</v>
      </c>
      <c r="AA54" s="131" t="s">
        <v>630</v>
      </c>
      <c r="AB54" s="138"/>
      <c r="AC54" s="138"/>
      <c r="AD54" s="150">
        <f t="shared" si="1"/>
        <v>14</v>
      </c>
      <c r="AE54" s="31"/>
      <c r="AF54" s="6"/>
      <c r="AG54" s="6"/>
      <c r="AH54" s="6"/>
    </row>
    <row r="55" spans="1:34" ht="15.75" customHeight="1" x14ac:dyDescent="0.2">
      <c r="A55" s="128">
        <v>48</v>
      </c>
      <c r="B55" s="48" t="s">
        <v>54</v>
      </c>
      <c r="C55" s="63">
        <v>14</v>
      </c>
      <c r="D55" s="74" t="s">
        <v>36</v>
      </c>
      <c r="E55" s="68" t="s">
        <v>613</v>
      </c>
      <c r="F55" s="68" t="s">
        <v>614</v>
      </c>
      <c r="G55" s="68" t="s">
        <v>615</v>
      </c>
      <c r="H55" s="68"/>
      <c r="I55" s="68" t="s">
        <v>617</v>
      </c>
      <c r="J55" s="124"/>
      <c r="K55" s="124"/>
      <c r="L55" s="124" t="s">
        <v>619</v>
      </c>
      <c r="M55" s="131" t="s">
        <v>620</v>
      </c>
      <c r="N55" s="124"/>
      <c r="O55" s="124" t="s">
        <v>622</v>
      </c>
      <c r="P55" s="124" t="s">
        <v>380</v>
      </c>
      <c r="Q55" s="124"/>
      <c r="R55" s="124"/>
      <c r="S55" s="124" t="s">
        <v>624</v>
      </c>
      <c r="T55" s="122"/>
      <c r="U55" s="131" t="s">
        <v>626</v>
      </c>
      <c r="V55" s="131"/>
      <c r="W55" s="131" t="s">
        <v>628</v>
      </c>
      <c r="X55" s="136" t="s">
        <v>629</v>
      </c>
      <c r="Y55" s="149" t="s">
        <v>388</v>
      </c>
      <c r="Z55" s="127"/>
      <c r="AA55" s="131" t="s">
        <v>630</v>
      </c>
      <c r="AB55" s="138"/>
      <c r="AC55" s="116"/>
      <c r="AD55" s="150">
        <f t="shared" si="1"/>
        <v>13</v>
      </c>
      <c r="AE55" s="31"/>
      <c r="AF55" s="6"/>
      <c r="AG55" s="6"/>
      <c r="AH55" s="6"/>
    </row>
    <row r="56" spans="1:34" ht="15.75" customHeight="1" x14ac:dyDescent="0.2">
      <c r="A56" s="47">
        <v>49</v>
      </c>
      <c r="B56" s="48" t="s">
        <v>81</v>
      </c>
      <c r="C56" s="63">
        <v>14</v>
      </c>
      <c r="D56" s="74" t="s">
        <v>19</v>
      </c>
      <c r="E56" s="68" t="s">
        <v>613</v>
      </c>
      <c r="F56" s="68" t="s">
        <v>614</v>
      </c>
      <c r="G56" s="68" t="s">
        <v>615</v>
      </c>
      <c r="H56" s="68" t="s">
        <v>616</v>
      </c>
      <c r="I56" s="68" t="s">
        <v>617</v>
      </c>
      <c r="J56" s="124"/>
      <c r="K56" s="122" t="s">
        <v>396</v>
      </c>
      <c r="L56" s="124" t="s">
        <v>619</v>
      </c>
      <c r="M56" s="131" t="s">
        <v>620</v>
      </c>
      <c r="N56" s="124" t="s">
        <v>621</v>
      </c>
      <c r="O56" s="124" t="s">
        <v>622</v>
      </c>
      <c r="P56" s="124" t="s">
        <v>380</v>
      </c>
      <c r="Q56" s="124"/>
      <c r="R56" s="124" t="s">
        <v>623</v>
      </c>
      <c r="S56" s="124"/>
      <c r="T56" s="124" t="s">
        <v>625</v>
      </c>
      <c r="U56" s="131"/>
      <c r="V56" s="131" t="s">
        <v>627</v>
      </c>
      <c r="W56" s="131"/>
      <c r="X56" s="136"/>
      <c r="Y56" s="131"/>
      <c r="Z56" s="131"/>
      <c r="AA56" s="116"/>
      <c r="AB56" s="136"/>
      <c r="AC56" s="136"/>
      <c r="AD56" s="150">
        <f t="shared" si="1"/>
        <v>13</v>
      </c>
      <c r="AE56" s="31"/>
      <c r="AF56" s="6"/>
      <c r="AG56" s="6"/>
      <c r="AH56" s="6"/>
    </row>
    <row r="57" spans="1:34" ht="15.75" customHeight="1" x14ac:dyDescent="0.2">
      <c r="A57" s="47"/>
      <c r="B57" s="48" t="s">
        <v>177</v>
      </c>
      <c r="C57" s="63">
        <v>14</v>
      </c>
      <c r="D57" s="74" t="s">
        <v>19</v>
      </c>
      <c r="E57" s="68" t="s">
        <v>613</v>
      </c>
      <c r="F57" s="68" t="s">
        <v>614</v>
      </c>
      <c r="G57" s="68"/>
      <c r="H57" s="68" t="s">
        <v>616</v>
      </c>
      <c r="I57" s="68" t="s">
        <v>617</v>
      </c>
      <c r="J57" s="124" t="s">
        <v>618</v>
      </c>
      <c r="K57" s="122" t="s">
        <v>396</v>
      </c>
      <c r="L57" s="124" t="s">
        <v>619</v>
      </c>
      <c r="M57" s="131"/>
      <c r="N57" s="124" t="s">
        <v>621</v>
      </c>
      <c r="O57" s="124"/>
      <c r="P57" s="124" t="s">
        <v>380</v>
      </c>
      <c r="Q57" s="124"/>
      <c r="R57" s="122" t="s">
        <v>623</v>
      </c>
      <c r="S57" s="124"/>
      <c r="T57" s="124" t="s">
        <v>625</v>
      </c>
      <c r="U57" s="131"/>
      <c r="V57" s="52"/>
      <c r="W57" s="131" t="s">
        <v>628</v>
      </c>
      <c r="X57" s="136"/>
      <c r="Y57" s="149" t="s">
        <v>388</v>
      </c>
      <c r="Z57" s="131" t="s">
        <v>389</v>
      </c>
      <c r="AA57" s="131"/>
      <c r="AB57" s="138"/>
      <c r="AC57" s="138"/>
      <c r="AD57" s="150">
        <f t="shared" si="1"/>
        <v>13</v>
      </c>
      <c r="AE57" s="31"/>
    </row>
    <row r="58" spans="1:34" ht="15.75" customHeight="1" x14ac:dyDescent="0.2">
      <c r="A58" s="47">
        <v>51</v>
      </c>
      <c r="B58" s="48" t="s">
        <v>254</v>
      </c>
      <c r="C58" s="63">
        <v>14</v>
      </c>
      <c r="D58" s="74"/>
      <c r="E58" s="115" t="s">
        <v>613</v>
      </c>
      <c r="F58" s="68" t="s">
        <v>614</v>
      </c>
      <c r="G58" s="68" t="s">
        <v>615</v>
      </c>
      <c r="H58" s="68"/>
      <c r="I58" s="68" t="s">
        <v>617</v>
      </c>
      <c r="J58" s="122"/>
      <c r="K58" s="124"/>
      <c r="L58" s="124" t="s">
        <v>619</v>
      </c>
      <c r="M58" s="131" t="s">
        <v>620</v>
      </c>
      <c r="N58" s="124" t="s">
        <v>621</v>
      </c>
      <c r="O58" s="124"/>
      <c r="P58" s="124"/>
      <c r="Q58" s="124"/>
      <c r="R58" s="116"/>
      <c r="S58" s="124" t="s">
        <v>624</v>
      </c>
      <c r="T58" s="124"/>
      <c r="U58" s="131"/>
      <c r="V58" s="131" t="s">
        <v>627</v>
      </c>
      <c r="W58" s="131" t="s">
        <v>628</v>
      </c>
      <c r="X58" s="136" t="s">
        <v>629</v>
      </c>
      <c r="Y58" s="149" t="s">
        <v>388</v>
      </c>
      <c r="Z58" s="131"/>
      <c r="AA58" s="116"/>
      <c r="AB58" s="136" t="s">
        <v>633</v>
      </c>
      <c r="AC58" s="138"/>
      <c r="AD58" s="150">
        <f t="shared" si="1"/>
        <v>13</v>
      </c>
      <c r="AE58" s="31"/>
      <c r="AF58" s="6"/>
      <c r="AG58" s="6"/>
      <c r="AH58" s="6"/>
    </row>
    <row r="59" spans="1:34" ht="15.75" customHeight="1" x14ac:dyDescent="0.2">
      <c r="A59" s="212"/>
      <c r="B59" s="48" t="s">
        <v>223</v>
      </c>
      <c r="C59" s="63">
        <v>14</v>
      </c>
      <c r="D59" s="74"/>
      <c r="E59" s="68" t="s">
        <v>613</v>
      </c>
      <c r="F59" s="68"/>
      <c r="G59" s="68" t="s">
        <v>615</v>
      </c>
      <c r="H59" s="68" t="s">
        <v>616</v>
      </c>
      <c r="I59" s="68" t="s">
        <v>617</v>
      </c>
      <c r="J59" s="124"/>
      <c r="K59" s="124" t="s">
        <v>396</v>
      </c>
      <c r="L59" s="124" t="s">
        <v>619</v>
      </c>
      <c r="M59" s="131"/>
      <c r="N59" s="124" t="s">
        <v>621</v>
      </c>
      <c r="O59" s="124" t="s">
        <v>622</v>
      </c>
      <c r="P59" s="124"/>
      <c r="Q59" s="124" t="s">
        <v>632</v>
      </c>
      <c r="R59" s="124" t="s">
        <v>623</v>
      </c>
      <c r="S59" s="124" t="s">
        <v>624</v>
      </c>
      <c r="T59" s="124" t="s">
        <v>625</v>
      </c>
      <c r="U59" s="116"/>
      <c r="V59" s="131" t="s">
        <v>627</v>
      </c>
      <c r="W59" s="131"/>
      <c r="X59" s="136"/>
      <c r="Y59" s="131"/>
      <c r="Z59" s="131"/>
      <c r="AA59" s="131"/>
      <c r="AB59" s="138" t="s">
        <v>633</v>
      </c>
      <c r="AC59" s="138"/>
      <c r="AD59" s="150">
        <f t="shared" si="1"/>
        <v>14</v>
      </c>
      <c r="AE59" s="31"/>
      <c r="AF59" s="6"/>
      <c r="AG59" s="6"/>
      <c r="AH59" s="6"/>
    </row>
    <row r="60" spans="1:34" ht="15.75" customHeight="1" x14ac:dyDescent="0.2">
      <c r="A60" s="47"/>
      <c r="B60" s="48" t="s">
        <v>75</v>
      </c>
      <c r="C60" s="174">
        <v>14</v>
      </c>
      <c r="D60" s="73"/>
      <c r="E60" s="68" t="s">
        <v>613</v>
      </c>
      <c r="F60" s="68" t="s">
        <v>614</v>
      </c>
      <c r="G60" s="68" t="s">
        <v>615</v>
      </c>
      <c r="H60" s="68" t="s">
        <v>616</v>
      </c>
      <c r="I60" s="68" t="s">
        <v>617</v>
      </c>
      <c r="J60" s="124" t="s">
        <v>618</v>
      </c>
      <c r="K60" s="122" t="s">
        <v>396</v>
      </c>
      <c r="L60" s="124" t="s">
        <v>619</v>
      </c>
      <c r="M60" s="131" t="s">
        <v>620</v>
      </c>
      <c r="N60" s="124"/>
      <c r="O60" s="124"/>
      <c r="P60" s="116"/>
      <c r="Q60" s="124" t="s">
        <v>632</v>
      </c>
      <c r="R60" s="124" t="s">
        <v>623</v>
      </c>
      <c r="S60" s="124"/>
      <c r="T60" s="124" t="s">
        <v>625</v>
      </c>
      <c r="U60" s="131" t="s">
        <v>626</v>
      </c>
      <c r="V60" s="131"/>
      <c r="W60" s="131"/>
      <c r="X60" s="136" t="s">
        <v>629</v>
      </c>
      <c r="Y60" s="149"/>
      <c r="Z60" s="131"/>
      <c r="AA60" s="116"/>
      <c r="AB60" s="138"/>
      <c r="AC60" s="138"/>
      <c r="AD60" s="150">
        <f t="shared" si="1"/>
        <v>14</v>
      </c>
      <c r="AE60" s="31"/>
      <c r="AF60" s="6"/>
      <c r="AG60" s="6"/>
      <c r="AH60" s="6"/>
    </row>
    <row r="61" spans="1:34" ht="15.75" customHeight="1" x14ac:dyDescent="0.2">
      <c r="A61" s="47">
        <v>54</v>
      </c>
      <c r="B61" s="48" t="s">
        <v>454</v>
      </c>
      <c r="C61" s="63">
        <v>13</v>
      </c>
      <c r="D61" s="74" t="s">
        <v>36</v>
      </c>
      <c r="E61" s="68" t="s">
        <v>613</v>
      </c>
      <c r="F61" s="68" t="s">
        <v>614</v>
      </c>
      <c r="G61" s="69"/>
      <c r="H61" s="68" t="s">
        <v>616</v>
      </c>
      <c r="I61" s="68" t="s">
        <v>617</v>
      </c>
      <c r="J61" s="124" t="s">
        <v>618</v>
      </c>
      <c r="K61" s="122"/>
      <c r="L61" s="124" t="s">
        <v>619</v>
      </c>
      <c r="M61" s="131"/>
      <c r="N61" s="124"/>
      <c r="O61" s="124" t="s">
        <v>622</v>
      </c>
      <c r="P61" s="147" t="s">
        <v>19</v>
      </c>
      <c r="Q61" s="124"/>
      <c r="R61" s="116"/>
      <c r="S61" s="124" t="s">
        <v>624</v>
      </c>
      <c r="T61" s="124" t="s">
        <v>625</v>
      </c>
      <c r="U61" s="127"/>
      <c r="V61" s="131"/>
      <c r="W61" s="131" t="s">
        <v>628</v>
      </c>
      <c r="X61" s="52"/>
      <c r="Y61" s="149"/>
      <c r="Z61" s="131" t="s">
        <v>389</v>
      </c>
      <c r="AA61" s="149"/>
      <c r="AB61" s="138"/>
      <c r="AC61" s="138" t="s">
        <v>631</v>
      </c>
      <c r="AD61" s="150">
        <f t="shared" si="1"/>
        <v>12</v>
      </c>
      <c r="AE61" s="31"/>
    </row>
    <row r="62" spans="1:34" ht="15.75" customHeight="1" x14ac:dyDescent="0.2">
      <c r="A62" s="47"/>
      <c r="B62" s="48" t="s">
        <v>143</v>
      </c>
      <c r="C62" s="63">
        <v>13</v>
      </c>
      <c r="D62" s="137" t="s">
        <v>36</v>
      </c>
      <c r="E62" s="68" t="s">
        <v>613</v>
      </c>
      <c r="F62" s="68" t="s">
        <v>614</v>
      </c>
      <c r="G62" s="68" t="s">
        <v>615</v>
      </c>
      <c r="H62" s="68"/>
      <c r="I62" s="68"/>
      <c r="J62" s="124" t="s">
        <v>618</v>
      </c>
      <c r="K62" s="122" t="s">
        <v>396</v>
      </c>
      <c r="L62" s="52"/>
      <c r="M62" s="131"/>
      <c r="N62" s="124" t="s">
        <v>621</v>
      </c>
      <c r="O62" s="124" t="s">
        <v>622</v>
      </c>
      <c r="P62" s="147" t="s">
        <v>19</v>
      </c>
      <c r="Q62" s="124"/>
      <c r="R62" s="124"/>
      <c r="S62" s="124"/>
      <c r="T62" s="124" t="s">
        <v>625</v>
      </c>
      <c r="U62" s="131"/>
      <c r="V62" s="131"/>
      <c r="W62" s="131" t="s">
        <v>628</v>
      </c>
      <c r="X62" s="136"/>
      <c r="Y62" s="149" t="s">
        <v>388</v>
      </c>
      <c r="Z62" s="131" t="s">
        <v>389</v>
      </c>
      <c r="AA62" s="131" t="s">
        <v>630</v>
      </c>
      <c r="AB62" s="138"/>
      <c r="AC62" s="136" t="s">
        <v>631</v>
      </c>
      <c r="AD62" s="150">
        <f t="shared" si="1"/>
        <v>13</v>
      </c>
      <c r="AE62" s="31"/>
    </row>
    <row r="63" spans="1:34" ht="15.75" customHeight="1" x14ac:dyDescent="0.2">
      <c r="A63" s="47"/>
      <c r="B63" s="48" t="s">
        <v>250</v>
      </c>
      <c r="C63" s="63">
        <v>13</v>
      </c>
      <c r="D63" s="74" t="s">
        <v>36</v>
      </c>
      <c r="E63" s="68" t="s">
        <v>613</v>
      </c>
      <c r="F63" s="68"/>
      <c r="G63" s="68"/>
      <c r="H63" s="68" t="s">
        <v>616</v>
      </c>
      <c r="I63" s="68" t="s">
        <v>617</v>
      </c>
      <c r="J63" s="124" t="s">
        <v>618</v>
      </c>
      <c r="K63" s="124" t="s">
        <v>396</v>
      </c>
      <c r="L63" s="124"/>
      <c r="M63" s="131" t="s">
        <v>620</v>
      </c>
      <c r="N63" s="124" t="s">
        <v>621</v>
      </c>
      <c r="O63" s="124" t="s">
        <v>622</v>
      </c>
      <c r="P63" s="124" t="s">
        <v>380</v>
      </c>
      <c r="Q63" s="124"/>
      <c r="R63" s="122"/>
      <c r="S63" s="124"/>
      <c r="T63" s="122"/>
      <c r="U63" s="116"/>
      <c r="V63" s="131"/>
      <c r="W63" s="127"/>
      <c r="X63" s="136" t="s">
        <v>629</v>
      </c>
      <c r="Y63" s="149" t="s">
        <v>388</v>
      </c>
      <c r="Z63" s="131" t="s">
        <v>389</v>
      </c>
      <c r="AA63" s="127" t="s">
        <v>630</v>
      </c>
      <c r="AB63" s="138"/>
      <c r="AC63" s="138"/>
      <c r="AD63" s="150">
        <f t="shared" si="1"/>
        <v>12</v>
      </c>
      <c r="AE63" s="31"/>
    </row>
    <row r="64" spans="1:34" ht="15.75" customHeight="1" x14ac:dyDescent="0.2">
      <c r="A64" s="47">
        <v>57</v>
      </c>
      <c r="B64" s="48" t="s">
        <v>105</v>
      </c>
      <c r="C64" s="63">
        <v>13</v>
      </c>
      <c r="D64" s="74" t="s">
        <v>19</v>
      </c>
      <c r="E64" s="68" t="s">
        <v>613</v>
      </c>
      <c r="F64" s="68" t="s">
        <v>614</v>
      </c>
      <c r="G64" s="68"/>
      <c r="H64" s="68" t="s">
        <v>616</v>
      </c>
      <c r="I64" s="68"/>
      <c r="J64" s="122"/>
      <c r="K64" s="124" t="s">
        <v>396</v>
      </c>
      <c r="L64" s="116"/>
      <c r="M64" s="131" t="s">
        <v>620</v>
      </c>
      <c r="N64" s="124" t="s">
        <v>621</v>
      </c>
      <c r="O64" s="124"/>
      <c r="P64" s="124"/>
      <c r="Q64" s="124" t="s">
        <v>632</v>
      </c>
      <c r="R64" s="124"/>
      <c r="S64" s="124" t="s">
        <v>624</v>
      </c>
      <c r="T64" s="124" t="s">
        <v>625</v>
      </c>
      <c r="U64" s="116"/>
      <c r="V64" s="127" t="s">
        <v>627</v>
      </c>
      <c r="W64" s="131"/>
      <c r="X64" s="136" t="s">
        <v>629</v>
      </c>
      <c r="Y64" s="149" t="s">
        <v>388</v>
      </c>
      <c r="Z64" s="131"/>
      <c r="AA64" s="131"/>
      <c r="AB64" s="138"/>
      <c r="AC64" s="138" t="s">
        <v>631</v>
      </c>
      <c r="AD64" s="150">
        <f t="shared" si="1"/>
        <v>13</v>
      </c>
      <c r="AE64" s="31"/>
    </row>
    <row r="65" spans="1:31" ht="15.75" customHeight="1" x14ac:dyDescent="0.2">
      <c r="A65" s="47"/>
      <c r="B65" s="48" t="s">
        <v>110</v>
      </c>
      <c r="C65" s="63">
        <v>13</v>
      </c>
      <c r="D65" s="74" t="s">
        <v>19</v>
      </c>
      <c r="E65" s="68" t="s">
        <v>613</v>
      </c>
      <c r="F65" s="68"/>
      <c r="G65" s="68"/>
      <c r="H65" s="68" t="s">
        <v>616</v>
      </c>
      <c r="I65" s="68"/>
      <c r="J65" s="124" t="s">
        <v>618</v>
      </c>
      <c r="K65" s="122" t="s">
        <v>396</v>
      </c>
      <c r="L65" s="124" t="s">
        <v>619</v>
      </c>
      <c r="M65" s="131" t="s">
        <v>620</v>
      </c>
      <c r="N65" s="124" t="s">
        <v>621</v>
      </c>
      <c r="O65" s="124"/>
      <c r="P65" s="124"/>
      <c r="Q65" s="124" t="s">
        <v>632</v>
      </c>
      <c r="R65" s="124" t="s">
        <v>623</v>
      </c>
      <c r="S65" s="124"/>
      <c r="T65" s="124"/>
      <c r="U65" s="127"/>
      <c r="V65" s="131" t="s">
        <v>627</v>
      </c>
      <c r="W65" s="131"/>
      <c r="X65" s="136" t="s">
        <v>629</v>
      </c>
      <c r="Y65" s="149" t="s">
        <v>388</v>
      </c>
      <c r="Z65" s="116"/>
      <c r="AA65" s="52"/>
      <c r="AB65" s="138" t="s">
        <v>633</v>
      </c>
      <c r="AC65" s="136"/>
      <c r="AD65" s="150">
        <f t="shared" si="1"/>
        <v>13</v>
      </c>
      <c r="AE65" s="31"/>
    </row>
    <row r="66" spans="1:31" ht="15.75" customHeight="1" x14ac:dyDescent="0.2">
      <c r="A66" s="47"/>
      <c r="B66" s="48" t="s">
        <v>557</v>
      </c>
      <c r="C66" s="63">
        <v>13</v>
      </c>
      <c r="D66" s="137" t="s">
        <v>19</v>
      </c>
      <c r="E66" s="68" t="s">
        <v>613</v>
      </c>
      <c r="F66" s="68" t="s">
        <v>614</v>
      </c>
      <c r="G66" s="70"/>
      <c r="H66" s="68" t="s">
        <v>616</v>
      </c>
      <c r="I66" s="68"/>
      <c r="J66" s="124" t="s">
        <v>618</v>
      </c>
      <c r="K66" s="122" t="s">
        <v>396</v>
      </c>
      <c r="L66" s="124"/>
      <c r="M66" s="124"/>
      <c r="N66" s="124"/>
      <c r="O66" s="124" t="s">
        <v>622</v>
      </c>
      <c r="P66" s="147" t="s">
        <v>19</v>
      </c>
      <c r="Q66" s="122" t="s">
        <v>632</v>
      </c>
      <c r="R66" s="124"/>
      <c r="S66" s="122" t="s">
        <v>624</v>
      </c>
      <c r="T66" s="124"/>
      <c r="U66" s="131"/>
      <c r="V66" s="131"/>
      <c r="W66" s="131"/>
      <c r="X66" s="136" t="s">
        <v>629</v>
      </c>
      <c r="Y66" s="131"/>
      <c r="Z66" s="131" t="s">
        <v>389</v>
      </c>
      <c r="AA66" s="131" t="s">
        <v>630</v>
      </c>
      <c r="AB66" s="138"/>
      <c r="AC66" s="138" t="s">
        <v>631</v>
      </c>
      <c r="AD66" s="150">
        <f t="shared" si="1"/>
        <v>12</v>
      </c>
      <c r="AE66" s="31"/>
    </row>
    <row r="67" spans="1:31" ht="15.75" customHeight="1" x14ac:dyDescent="0.2">
      <c r="A67" s="47"/>
      <c r="B67" s="48" t="s">
        <v>373</v>
      </c>
      <c r="C67" s="63">
        <v>13</v>
      </c>
      <c r="D67" s="74" t="s">
        <v>19</v>
      </c>
      <c r="E67" s="68" t="s">
        <v>613</v>
      </c>
      <c r="F67" s="68" t="s">
        <v>614</v>
      </c>
      <c r="G67" s="68"/>
      <c r="H67" s="68"/>
      <c r="I67" s="68" t="s">
        <v>617</v>
      </c>
      <c r="J67" s="122"/>
      <c r="K67" s="122" t="s">
        <v>396</v>
      </c>
      <c r="L67" s="124"/>
      <c r="M67" s="131" t="s">
        <v>620</v>
      </c>
      <c r="N67" s="124" t="s">
        <v>621</v>
      </c>
      <c r="O67" s="124" t="s">
        <v>622</v>
      </c>
      <c r="P67" s="124" t="s">
        <v>380</v>
      </c>
      <c r="Q67" s="124" t="s">
        <v>632</v>
      </c>
      <c r="R67" s="124" t="s">
        <v>623</v>
      </c>
      <c r="S67" s="124"/>
      <c r="T67" s="124"/>
      <c r="U67" s="131"/>
      <c r="V67" s="131" t="s">
        <v>627</v>
      </c>
      <c r="W67" s="131" t="s">
        <v>628</v>
      </c>
      <c r="X67" s="136"/>
      <c r="Y67" s="131"/>
      <c r="Z67" s="131"/>
      <c r="AA67" s="131"/>
      <c r="AB67" s="52"/>
      <c r="AC67" s="138" t="s">
        <v>631</v>
      </c>
      <c r="AD67" s="150">
        <f t="shared" si="1"/>
        <v>12</v>
      </c>
      <c r="AE67" s="31"/>
    </row>
    <row r="68" spans="1:31" ht="15.75" customHeight="1" x14ac:dyDescent="0.2">
      <c r="A68" s="47">
        <v>61</v>
      </c>
      <c r="B68" s="48" t="s">
        <v>197</v>
      </c>
      <c r="C68" s="63">
        <v>12</v>
      </c>
      <c r="D68" s="74" t="s">
        <v>19</v>
      </c>
      <c r="E68" s="58"/>
      <c r="F68" s="68"/>
      <c r="G68" s="68" t="s">
        <v>615</v>
      </c>
      <c r="H68" s="68" t="s">
        <v>616</v>
      </c>
      <c r="I68" s="68" t="s">
        <v>617</v>
      </c>
      <c r="J68" s="124"/>
      <c r="K68" s="124" t="s">
        <v>396</v>
      </c>
      <c r="L68" s="124" t="s">
        <v>619</v>
      </c>
      <c r="M68" s="131"/>
      <c r="N68" s="124" t="s">
        <v>621</v>
      </c>
      <c r="O68" s="124"/>
      <c r="P68" s="124"/>
      <c r="Q68" s="124"/>
      <c r="R68" s="124" t="s">
        <v>623</v>
      </c>
      <c r="S68" s="124"/>
      <c r="T68" s="124"/>
      <c r="U68" s="131" t="s">
        <v>626</v>
      </c>
      <c r="V68" s="52"/>
      <c r="W68" s="131" t="s">
        <v>628</v>
      </c>
      <c r="X68" s="136"/>
      <c r="Y68" s="149"/>
      <c r="Z68" s="127"/>
      <c r="AA68" s="131" t="s">
        <v>630</v>
      </c>
      <c r="AB68" s="116"/>
      <c r="AC68" s="138" t="s">
        <v>631</v>
      </c>
      <c r="AD68" s="150">
        <f t="shared" si="1"/>
        <v>11</v>
      </c>
      <c r="AE68" s="31"/>
    </row>
    <row r="69" spans="1:31" ht="15.75" customHeight="1" x14ac:dyDescent="0.2">
      <c r="A69" s="212"/>
      <c r="B69" s="48" t="s">
        <v>263</v>
      </c>
      <c r="C69" s="63">
        <v>12</v>
      </c>
      <c r="D69" s="74" t="s">
        <v>19</v>
      </c>
      <c r="E69" s="68"/>
      <c r="F69" s="68" t="s">
        <v>614</v>
      </c>
      <c r="G69" s="68"/>
      <c r="H69" s="68"/>
      <c r="I69" s="68" t="s">
        <v>617</v>
      </c>
      <c r="J69" s="124"/>
      <c r="K69" s="124" t="s">
        <v>396</v>
      </c>
      <c r="L69" s="124" t="s">
        <v>619</v>
      </c>
      <c r="M69" s="131" t="s">
        <v>620</v>
      </c>
      <c r="N69" s="124"/>
      <c r="O69" s="124" t="s">
        <v>622</v>
      </c>
      <c r="P69" s="124" t="s">
        <v>380</v>
      </c>
      <c r="Q69" s="124"/>
      <c r="R69" s="122"/>
      <c r="S69" s="124"/>
      <c r="T69" s="124" t="s">
        <v>625</v>
      </c>
      <c r="U69" s="131"/>
      <c r="V69" s="127" t="s">
        <v>627</v>
      </c>
      <c r="W69" s="131" t="s">
        <v>628</v>
      </c>
      <c r="X69" s="136" t="s">
        <v>629</v>
      </c>
      <c r="Y69" s="134" t="s">
        <v>388</v>
      </c>
      <c r="Z69" s="131"/>
      <c r="AA69" s="134"/>
      <c r="AB69" s="116"/>
      <c r="AC69" s="138"/>
      <c r="AD69" s="150">
        <f t="shared" si="1"/>
        <v>11</v>
      </c>
      <c r="AE69" s="31"/>
    </row>
    <row r="70" spans="1:31" ht="15.75" customHeight="1" x14ac:dyDescent="0.2">
      <c r="A70" s="129">
        <v>63</v>
      </c>
      <c r="B70" s="48" t="s">
        <v>60</v>
      </c>
      <c r="C70" s="63">
        <v>12</v>
      </c>
      <c r="D70" s="74"/>
      <c r="E70" s="68" t="s">
        <v>613</v>
      </c>
      <c r="F70" s="68" t="s">
        <v>614</v>
      </c>
      <c r="G70" s="68" t="s">
        <v>615</v>
      </c>
      <c r="H70" s="68"/>
      <c r="I70" s="68"/>
      <c r="J70" s="124"/>
      <c r="K70" s="124" t="s">
        <v>396</v>
      </c>
      <c r="L70" s="124" t="s">
        <v>619</v>
      </c>
      <c r="M70" s="124"/>
      <c r="N70" s="124" t="s">
        <v>621</v>
      </c>
      <c r="O70" s="124" t="s">
        <v>622</v>
      </c>
      <c r="P70" s="124" t="s">
        <v>380</v>
      </c>
      <c r="Q70" s="124"/>
      <c r="R70" s="122"/>
      <c r="S70" s="122" t="s">
        <v>624</v>
      </c>
      <c r="T70" s="124"/>
      <c r="U70" s="131"/>
      <c r="V70" s="131"/>
      <c r="W70" s="131" t="s">
        <v>628</v>
      </c>
      <c r="X70" s="136"/>
      <c r="Y70" s="131"/>
      <c r="Z70" s="131"/>
      <c r="AA70" s="149"/>
      <c r="AB70" s="138"/>
      <c r="AC70" s="136" t="s">
        <v>631</v>
      </c>
      <c r="AD70" s="150">
        <f t="shared" si="1"/>
        <v>10</v>
      </c>
      <c r="AE70" s="31"/>
    </row>
    <row r="71" spans="1:31" ht="15.75" customHeight="1" x14ac:dyDescent="0.2">
      <c r="A71" s="47">
        <v>64</v>
      </c>
      <c r="B71" s="48" t="s">
        <v>107</v>
      </c>
      <c r="C71" s="63">
        <v>11</v>
      </c>
      <c r="D71" s="74" t="s">
        <v>19</v>
      </c>
      <c r="E71" s="68"/>
      <c r="F71" s="68"/>
      <c r="G71" s="68" t="s">
        <v>615</v>
      </c>
      <c r="H71" s="68" t="s">
        <v>616</v>
      </c>
      <c r="I71" s="68" t="s">
        <v>617</v>
      </c>
      <c r="J71" s="124"/>
      <c r="K71" s="122"/>
      <c r="L71" s="124"/>
      <c r="M71" s="131" t="s">
        <v>620</v>
      </c>
      <c r="N71" s="124" t="s">
        <v>621</v>
      </c>
      <c r="O71" s="124" t="s">
        <v>622</v>
      </c>
      <c r="P71" s="122"/>
      <c r="Q71" s="124" t="s">
        <v>632</v>
      </c>
      <c r="R71" s="122"/>
      <c r="S71" s="124" t="s">
        <v>624</v>
      </c>
      <c r="T71" s="124" t="s">
        <v>625</v>
      </c>
      <c r="U71" s="52"/>
      <c r="V71" s="131" t="s">
        <v>627</v>
      </c>
      <c r="W71" s="116"/>
      <c r="X71" s="136"/>
      <c r="Y71" s="131"/>
      <c r="Z71" s="127" t="s">
        <v>389</v>
      </c>
      <c r="AA71" s="149"/>
      <c r="AB71" s="138"/>
      <c r="AC71" s="136"/>
      <c r="AD71" s="150">
        <f t="shared" si="1"/>
        <v>11</v>
      </c>
      <c r="AE71" s="31"/>
    </row>
    <row r="72" spans="1:31" ht="15.75" customHeight="1" x14ac:dyDescent="0.2">
      <c r="A72" s="47">
        <v>65</v>
      </c>
      <c r="B72" s="48" t="s">
        <v>367</v>
      </c>
      <c r="C72" s="63">
        <v>11</v>
      </c>
      <c r="D72" s="137"/>
      <c r="E72" s="68"/>
      <c r="F72" s="68" t="s">
        <v>614</v>
      </c>
      <c r="G72" s="68"/>
      <c r="H72" s="68" t="s">
        <v>616</v>
      </c>
      <c r="I72" s="68" t="s">
        <v>617</v>
      </c>
      <c r="J72" s="124"/>
      <c r="K72" s="122"/>
      <c r="L72" s="124" t="s">
        <v>619</v>
      </c>
      <c r="M72" s="124"/>
      <c r="N72" s="124" t="s">
        <v>621</v>
      </c>
      <c r="O72" s="116"/>
      <c r="P72" s="124" t="s">
        <v>380</v>
      </c>
      <c r="Q72" s="116"/>
      <c r="R72" s="116"/>
      <c r="S72" s="124" t="s">
        <v>624</v>
      </c>
      <c r="T72" s="124" t="s">
        <v>625</v>
      </c>
      <c r="U72" s="131"/>
      <c r="V72" s="131" t="s">
        <v>627</v>
      </c>
      <c r="W72" s="131" t="s">
        <v>628</v>
      </c>
      <c r="X72" s="136" t="s">
        <v>629</v>
      </c>
      <c r="Y72" s="131"/>
      <c r="Z72" s="131"/>
      <c r="AA72" s="116"/>
      <c r="AB72" s="136"/>
      <c r="AC72" s="138"/>
      <c r="AD72" s="150">
        <f t="shared" ref="AD72:AD75" si="2">COUNTA(E72:O72,Q72:AC72)</f>
        <v>10</v>
      </c>
      <c r="AE72" s="31"/>
    </row>
    <row r="73" spans="1:31" ht="15.75" customHeight="1" x14ac:dyDescent="0.2">
      <c r="A73" s="212">
        <v>66</v>
      </c>
      <c r="B73" s="48" t="s">
        <v>447</v>
      </c>
      <c r="C73" s="63">
        <v>10</v>
      </c>
      <c r="D73" s="74" t="s">
        <v>19</v>
      </c>
      <c r="E73" s="68" t="s">
        <v>613</v>
      </c>
      <c r="F73" s="68" t="s">
        <v>614</v>
      </c>
      <c r="G73" s="68" t="s">
        <v>615</v>
      </c>
      <c r="H73" s="68" t="s">
        <v>616</v>
      </c>
      <c r="I73" s="68" t="s">
        <v>617</v>
      </c>
      <c r="J73" s="124"/>
      <c r="K73" s="124" t="s">
        <v>396</v>
      </c>
      <c r="L73" s="124"/>
      <c r="M73" s="131" t="s">
        <v>620</v>
      </c>
      <c r="N73" s="124"/>
      <c r="O73" s="124" t="s">
        <v>622</v>
      </c>
      <c r="P73" s="122"/>
      <c r="Q73" s="124" t="s">
        <v>632</v>
      </c>
      <c r="R73" s="124"/>
      <c r="S73" s="116"/>
      <c r="T73" s="124" t="s">
        <v>625</v>
      </c>
      <c r="U73" s="131"/>
      <c r="V73" s="131"/>
      <c r="W73" s="131"/>
      <c r="X73" s="52"/>
      <c r="Y73" s="131"/>
      <c r="Z73" s="131"/>
      <c r="AA73" s="149"/>
      <c r="AB73" s="138"/>
      <c r="AC73" s="138"/>
      <c r="AD73" s="150">
        <f t="shared" si="2"/>
        <v>10</v>
      </c>
      <c r="AE73" s="31"/>
    </row>
    <row r="74" spans="1:31" ht="15.75" customHeight="1" x14ac:dyDescent="0.2">
      <c r="A74" s="47"/>
      <c r="B74" s="48" t="s">
        <v>169</v>
      </c>
      <c r="C74" s="63">
        <v>10</v>
      </c>
      <c r="D74" s="74" t="s">
        <v>19</v>
      </c>
      <c r="E74" s="68" t="s">
        <v>613</v>
      </c>
      <c r="F74" s="68"/>
      <c r="G74" s="68"/>
      <c r="H74" s="68"/>
      <c r="I74" s="70"/>
      <c r="J74" s="124"/>
      <c r="K74" s="52"/>
      <c r="L74" s="122" t="s">
        <v>619</v>
      </c>
      <c r="M74" s="52"/>
      <c r="N74" s="116"/>
      <c r="O74" s="124" t="s">
        <v>622</v>
      </c>
      <c r="P74" s="116"/>
      <c r="Q74" s="116"/>
      <c r="R74" s="116"/>
      <c r="S74" s="124" t="s">
        <v>624</v>
      </c>
      <c r="T74" s="124" t="s">
        <v>625</v>
      </c>
      <c r="U74" s="131"/>
      <c r="V74" s="131" t="s">
        <v>627</v>
      </c>
      <c r="W74" s="131" t="s">
        <v>628</v>
      </c>
      <c r="X74" s="136" t="s">
        <v>629</v>
      </c>
      <c r="Y74" s="149" t="s">
        <v>388</v>
      </c>
      <c r="Z74" s="116"/>
      <c r="AA74" s="52"/>
      <c r="AB74" s="138" t="s">
        <v>633</v>
      </c>
      <c r="AC74" s="52"/>
      <c r="AD74" s="150">
        <f t="shared" si="2"/>
        <v>10</v>
      </c>
      <c r="AE74" s="31"/>
    </row>
    <row r="75" spans="1:31" ht="15.75" customHeight="1" x14ac:dyDescent="0.2">
      <c r="A75" s="47"/>
      <c r="B75" s="48" t="s">
        <v>488</v>
      </c>
      <c r="C75" s="63">
        <v>10</v>
      </c>
      <c r="D75" s="74" t="s">
        <v>19</v>
      </c>
      <c r="E75" s="68"/>
      <c r="F75" s="68"/>
      <c r="G75" s="68"/>
      <c r="H75" s="52"/>
      <c r="I75" s="68"/>
      <c r="J75" s="124"/>
      <c r="K75" s="52"/>
      <c r="L75" s="124"/>
      <c r="M75" s="124"/>
      <c r="N75" s="124" t="s">
        <v>621</v>
      </c>
      <c r="O75" s="124" t="s">
        <v>622</v>
      </c>
      <c r="P75" s="124" t="s">
        <v>380</v>
      </c>
      <c r="Q75" s="124" t="s">
        <v>632</v>
      </c>
      <c r="R75" s="124"/>
      <c r="S75" s="124"/>
      <c r="T75" s="122" t="s">
        <v>625</v>
      </c>
      <c r="U75" s="127"/>
      <c r="V75" s="127" t="s">
        <v>627</v>
      </c>
      <c r="W75" s="127"/>
      <c r="X75" s="136"/>
      <c r="Y75" s="149" t="s">
        <v>388</v>
      </c>
      <c r="Z75" s="131" t="s">
        <v>389</v>
      </c>
      <c r="AA75" s="127" t="s">
        <v>630</v>
      </c>
      <c r="AB75" s="138"/>
      <c r="AC75" s="136" t="s">
        <v>631</v>
      </c>
      <c r="AD75" s="150">
        <f t="shared" si="2"/>
        <v>9</v>
      </c>
      <c r="AE75" s="31"/>
    </row>
    <row r="76" spans="1:31" ht="15.75" customHeight="1" x14ac:dyDescent="0.2">
      <c r="A76" s="129">
        <v>69</v>
      </c>
      <c r="B76" s="48" t="s">
        <v>127</v>
      </c>
      <c r="C76" s="63">
        <v>10</v>
      </c>
      <c r="D76" s="74"/>
      <c r="E76" s="68" t="s">
        <v>613</v>
      </c>
      <c r="F76" s="68" t="s">
        <v>614</v>
      </c>
      <c r="G76" s="68" t="s">
        <v>615</v>
      </c>
      <c r="H76" s="68"/>
      <c r="I76" s="69" t="s">
        <v>617</v>
      </c>
      <c r="J76" s="124"/>
      <c r="K76" s="124"/>
      <c r="L76" s="124"/>
      <c r="M76" s="131" t="s">
        <v>620</v>
      </c>
      <c r="N76" s="124" t="s">
        <v>621</v>
      </c>
      <c r="O76" s="124"/>
      <c r="P76" s="147"/>
      <c r="Q76" s="124" t="s">
        <v>632</v>
      </c>
      <c r="R76" s="124"/>
      <c r="S76" s="124"/>
      <c r="T76" s="52"/>
      <c r="U76" s="127" t="s">
        <v>626</v>
      </c>
      <c r="V76" s="116"/>
      <c r="W76" s="127"/>
      <c r="X76" s="136" t="s">
        <v>629</v>
      </c>
      <c r="Y76" s="149" t="s">
        <v>388</v>
      </c>
      <c r="Z76" s="131"/>
      <c r="AA76" s="52"/>
      <c r="AB76" s="116"/>
      <c r="AC76" s="136"/>
      <c r="AD76" s="150">
        <f t="shared" ref="AD76:AD118" si="3">COUNTA(E76:O76,Q76:AC76)</f>
        <v>10</v>
      </c>
      <c r="AE76" s="31"/>
    </row>
    <row r="77" spans="1:31" ht="15.75" customHeight="1" x14ac:dyDescent="0.2">
      <c r="A77" s="47"/>
      <c r="B77" s="48" t="s">
        <v>67</v>
      </c>
      <c r="C77" s="63">
        <v>10</v>
      </c>
      <c r="D77" s="74"/>
      <c r="E77" s="68" t="s">
        <v>613</v>
      </c>
      <c r="F77" s="68" t="s">
        <v>614</v>
      </c>
      <c r="G77" s="68" t="s">
        <v>615</v>
      </c>
      <c r="H77" s="68"/>
      <c r="I77" s="68"/>
      <c r="J77" s="122"/>
      <c r="K77" s="124"/>
      <c r="L77" s="124"/>
      <c r="M77" s="122"/>
      <c r="N77" s="124"/>
      <c r="O77" s="124" t="s">
        <v>622</v>
      </c>
      <c r="P77" s="124" t="s">
        <v>380</v>
      </c>
      <c r="Q77" s="124" t="s">
        <v>632</v>
      </c>
      <c r="R77" s="124" t="s">
        <v>623</v>
      </c>
      <c r="S77" s="124"/>
      <c r="T77" s="122" t="s">
        <v>625</v>
      </c>
      <c r="U77" s="131"/>
      <c r="V77" s="127"/>
      <c r="W77" s="127"/>
      <c r="X77" s="52"/>
      <c r="Y77" s="116"/>
      <c r="Z77" s="131"/>
      <c r="AA77" s="116"/>
      <c r="AB77" s="138"/>
      <c r="AC77" s="138" t="s">
        <v>631</v>
      </c>
      <c r="AD77" s="150">
        <f t="shared" si="3"/>
        <v>8</v>
      </c>
      <c r="AE77" s="31"/>
    </row>
    <row r="78" spans="1:31" ht="15.75" customHeight="1" x14ac:dyDescent="0.2">
      <c r="A78" s="47"/>
      <c r="B78" s="48" t="s">
        <v>571</v>
      </c>
      <c r="C78" s="63">
        <v>10</v>
      </c>
      <c r="D78" s="74"/>
      <c r="E78" s="68"/>
      <c r="F78" s="68" t="s">
        <v>614</v>
      </c>
      <c r="G78" s="68" t="s">
        <v>615</v>
      </c>
      <c r="H78" s="68" t="s">
        <v>616</v>
      </c>
      <c r="I78" s="68" t="s">
        <v>617</v>
      </c>
      <c r="J78" s="122" t="s">
        <v>618</v>
      </c>
      <c r="K78" s="124"/>
      <c r="L78" s="124" t="s">
        <v>619</v>
      </c>
      <c r="M78" s="127" t="s">
        <v>620</v>
      </c>
      <c r="N78" s="124"/>
      <c r="O78" s="124"/>
      <c r="P78" s="124"/>
      <c r="Q78" s="122"/>
      <c r="R78" s="124"/>
      <c r="S78" s="116"/>
      <c r="T78" s="124" t="s">
        <v>625</v>
      </c>
      <c r="U78" s="52"/>
      <c r="V78" s="52"/>
      <c r="W78" s="116"/>
      <c r="X78" s="136"/>
      <c r="Y78" s="134" t="s">
        <v>388</v>
      </c>
      <c r="Z78" s="116"/>
      <c r="AA78" s="127" t="s">
        <v>630</v>
      </c>
      <c r="AB78" s="116"/>
      <c r="AC78" s="136"/>
      <c r="AD78" s="150">
        <f t="shared" si="3"/>
        <v>10</v>
      </c>
      <c r="AE78" s="31"/>
    </row>
    <row r="79" spans="1:31" ht="15.75" customHeight="1" x14ac:dyDescent="0.2">
      <c r="A79" s="47"/>
      <c r="B79" s="48" t="s">
        <v>200</v>
      </c>
      <c r="C79" s="63">
        <v>10</v>
      </c>
      <c r="D79" s="73"/>
      <c r="E79" s="68"/>
      <c r="F79" s="68"/>
      <c r="G79" s="68" t="s">
        <v>615</v>
      </c>
      <c r="H79" s="68" t="s">
        <v>616</v>
      </c>
      <c r="I79" s="68"/>
      <c r="J79" s="122"/>
      <c r="K79" s="124" t="s">
        <v>396</v>
      </c>
      <c r="L79" s="124"/>
      <c r="M79" s="131" t="s">
        <v>620</v>
      </c>
      <c r="N79" s="124" t="s">
        <v>621</v>
      </c>
      <c r="O79" s="124"/>
      <c r="P79" s="124"/>
      <c r="Q79" s="122" t="s">
        <v>632</v>
      </c>
      <c r="R79" s="124"/>
      <c r="S79" s="124"/>
      <c r="T79" s="124"/>
      <c r="U79" s="131"/>
      <c r="V79" s="127"/>
      <c r="W79" s="131"/>
      <c r="X79" s="136"/>
      <c r="Y79" s="134" t="s">
        <v>388</v>
      </c>
      <c r="Z79" s="127" t="s">
        <v>389</v>
      </c>
      <c r="AA79" s="127" t="s">
        <v>630</v>
      </c>
      <c r="AB79" s="138" t="s">
        <v>633</v>
      </c>
      <c r="AC79" s="138"/>
      <c r="AD79" s="150">
        <f t="shared" si="3"/>
        <v>10</v>
      </c>
      <c r="AE79" s="31"/>
    </row>
    <row r="80" spans="1:31" ht="15.75" customHeight="1" x14ac:dyDescent="0.2">
      <c r="A80" s="47">
        <v>73</v>
      </c>
      <c r="B80" s="48" t="s">
        <v>116</v>
      </c>
      <c r="C80" s="63">
        <v>9</v>
      </c>
      <c r="D80" s="74"/>
      <c r="E80" s="68" t="s">
        <v>613</v>
      </c>
      <c r="F80" s="68" t="s">
        <v>614</v>
      </c>
      <c r="G80" s="68" t="s">
        <v>615</v>
      </c>
      <c r="H80" s="68"/>
      <c r="I80" s="68"/>
      <c r="J80" s="122"/>
      <c r="K80" s="124"/>
      <c r="L80" s="52"/>
      <c r="M80" s="122"/>
      <c r="N80" s="122"/>
      <c r="O80" s="147"/>
      <c r="P80" s="124"/>
      <c r="Q80" s="124"/>
      <c r="R80" s="124" t="s">
        <v>623</v>
      </c>
      <c r="S80" s="122"/>
      <c r="T80" s="122" t="s">
        <v>625</v>
      </c>
      <c r="U80" s="131" t="s">
        <v>626</v>
      </c>
      <c r="V80" s="127"/>
      <c r="W80" s="131" t="s">
        <v>628</v>
      </c>
      <c r="X80" s="136" t="s">
        <v>629</v>
      </c>
      <c r="Y80" s="149"/>
      <c r="Z80" s="131" t="s">
        <v>389</v>
      </c>
      <c r="AA80" s="134"/>
      <c r="AB80" s="52"/>
      <c r="AC80" s="138"/>
      <c r="AD80" s="150">
        <f t="shared" si="3"/>
        <v>9</v>
      </c>
      <c r="AE80" s="31"/>
    </row>
    <row r="81" spans="1:31" ht="15.75" customHeight="1" x14ac:dyDescent="0.2">
      <c r="A81" s="47"/>
      <c r="B81" s="48" t="s">
        <v>427</v>
      </c>
      <c r="C81" s="63">
        <v>9</v>
      </c>
      <c r="D81" s="74"/>
      <c r="E81" s="68"/>
      <c r="F81" s="68"/>
      <c r="G81" s="68"/>
      <c r="H81" s="70"/>
      <c r="I81" s="68"/>
      <c r="J81" s="124"/>
      <c r="K81" s="52"/>
      <c r="L81" s="124"/>
      <c r="M81" s="124"/>
      <c r="N81" s="124" t="s">
        <v>621</v>
      </c>
      <c r="O81" s="124" t="s">
        <v>622</v>
      </c>
      <c r="P81" s="124" t="s">
        <v>380</v>
      </c>
      <c r="Q81" s="124" t="s">
        <v>632</v>
      </c>
      <c r="R81" s="122" t="s">
        <v>623</v>
      </c>
      <c r="S81" s="124" t="s">
        <v>624</v>
      </c>
      <c r="T81" s="124" t="s">
        <v>625</v>
      </c>
      <c r="U81" s="131" t="s">
        <v>626</v>
      </c>
      <c r="V81" s="127"/>
      <c r="W81" s="131" t="s">
        <v>628</v>
      </c>
      <c r="X81" s="136"/>
      <c r="Y81" s="134"/>
      <c r="Z81" s="116"/>
      <c r="AA81" s="116"/>
      <c r="AB81" s="136"/>
      <c r="AC81" s="138"/>
      <c r="AD81" s="150">
        <f t="shared" si="3"/>
        <v>8</v>
      </c>
    </row>
    <row r="82" spans="1:31" ht="15.75" customHeight="1" x14ac:dyDescent="0.2">
      <c r="A82" s="47">
        <v>75</v>
      </c>
      <c r="B82" s="48" t="s">
        <v>241</v>
      </c>
      <c r="C82" s="63">
        <v>8</v>
      </c>
      <c r="D82" s="74" t="s">
        <v>19</v>
      </c>
      <c r="E82" s="58"/>
      <c r="F82" s="68"/>
      <c r="G82" s="68" t="s">
        <v>615</v>
      </c>
      <c r="H82" s="68" t="s">
        <v>616</v>
      </c>
      <c r="I82" s="68" t="s">
        <v>617</v>
      </c>
      <c r="J82" s="124"/>
      <c r="K82" s="122"/>
      <c r="L82" s="124" t="s">
        <v>619</v>
      </c>
      <c r="M82" s="131" t="s">
        <v>620</v>
      </c>
      <c r="N82" s="124"/>
      <c r="O82" s="116"/>
      <c r="P82" s="124"/>
      <c r="Q82" s="122" t="s">
        <v>632</v>
      </c>
      <c r="R82" s="122" t="s">
        <v>623</v>
      </c>
      <c r="S82" s="122"/>
      <c r="T82" s="116"/>
      <c r="U82" s="131" t="s">
        <v>626</v>
      </c>
      <c r="V82" s="131"/>
      <c r="W82" s="52"/>
      <c r="X82" s="136"/>
      <c r="Y82" s="149"/>
      <c r="Z82" s="52"/>
      <c r="AA82" s="149"/>
      <c r="AB82" s="136"/>
      <c r="AC82" s="118"/>
      <c r="AD82" s="150">
        <f t="shared" si="3"/>
        <v>8</v>
      </c>
    </row>
    <row r="83" spans="1:31" ht="15.75" customHeight="1" x14ac:dyDescent="0.2">
      <c r="A83" s="47">
        <v>76</v>
      </c>
      <c r="B83" s="48" t="s">
        <v>240</v>
      </c>
      <c r="C83" s="63">
        <v>8</v>
      </c>
      <c r="D83" s="74"/>
      <c r="E83" s="68" t="s">
        <v>613</v>
      </c>
      <c r="F83" s="68"/>
      <c r="G83" s="68"/>
      <c r="H83" s="68"/>
      <c r="I83" s="68" t="s">
        <v>617</v>
      </c>
      <c r="J83" s="52"/>
      <c r="K83" s="122"/>
      <c r="L83" s="124" t="s">
        <v>619</v>
      </c>
      <c r="M83" s="127" t="s">
        <v>620</v>
      </c>
      <c r="N83" s="124" t="s">
        <v>621</v>
      </c>
      <c r="O83" s="122"/>
      <c r="P83" s="207"/>
      <c r="Q83" s="124"/>
      <c r="R83" s="124"/>
      <c r="S83" s="124" t="s">
        <v>624</v>
      </c>
      <c r="T83" s="122"/>
      <c r="U83" s="131"/>
      <c r="V83" s="131"/>
      <c r="W83" s="131"/>
      <c r="X83" s="136"/>
      <c r="Y83" s="127"/>
      <c r="Z83" s="131" t="s">
        <v>389</v>
      </c>
      <c r="AA83" s="127" t="s">
        <v>630</v>
      </c>
      <c r="AB83" s="136"/>
      <c r="AC83" s="136"/>
      <c r="AD83" s="150">
        <f t="shared" si="3"/>
        <v>8</v>
      </c>
      <c r="AE83" s="31"/>
    </row>
    <row r="84" spans="1:31" ht="15.75" customHeight="1" x14ac:dyDescent="0.2">
      <c r="A84" s="47">
        <v>77</v>
      </c>
      <c r="B84" s="48" t="s">
        <v>47</v>
      </c>
      <c r="C84" s="63">
        <v>7</v>
      </c>
      <c r="D84" s="74" t="s">
        <v>19</v>
      </c>
      <c r="E84" s="58"/>
      <c r="F84" s="68" t="s">
        <v>614</v>
      </c>
      <c r="G84" s="68" t="s">
        <v>615</v>
      </c>
      <c r="H84" s="68" t="s">
        <v>616</v>
      </c>
      <c r="I84" s="68" t="s">
        <v>617</v>
      </c>
      <c r="J84" s="122" t="s">
        <v>618</v>
      </c>
      <c r="K84" s="122" t="s">
        <v>396</v>
      </c>
      <c r="L84" s="124" t="s">
        <v>619</v>
      </c>
      <c r="M84" s="124"/>
      <c r="N84" s="124"/>
      <c r="O84" s="122"/>
      <c r="P84" s="124"/>
      <c r="Q84" s="124"/>
      <c r="R84" s="122"/>
      <c r="S84" s="122"/>
      <c r="T84" s="122"/>
      <c r="U84" s="127"/>
      <c r="V84" s="116"/>
      <c r="W84" s="127"/>
      <c r="X84" s="136"/>
      <c r="Y84" s="127"/>
      <c r="Z84" s="131"/>
      <c r="AA84" s="131"/>
      <c r="AB84" s="138"/>
      <c r="AC84" s="52"/>
      <c r="AD84" s="150">
        <f t="shared" si="3"/>
        <v>7</v>
      </c>
    </row>
    <row r="85" spans="1:31" ht="15.75" customHeight="1" x14ac:dyDescent="0.2">
      <c r="A85" s="47"/>
      <c r="B85" s="48" t="s">
        <v>257</v>
      </c>
      <c r="C85" s="63">
        <v>7</v>
      </c>
      <c r="D85" s="74" t="s">
        <v>19</v>
      </c>
      <c r="E85" s="240"/>
      <c r="F85" s="68" t="s">
        <v>614</v>
      </c>
      <c r="G85" s="68" t="s">
        <v>615</v>
      </c>
      <c r="H85" s="68"/>
      <c r="I85" s="68"/>
      <c r="J85" s="124"/>
      <c r="K85" s="122"/>
      <c r="L85" s="124"/>
      <c r="M85" s="131" t="s">
        <v>620</v>
      </c>
      <c r="N85" s="124"/>
      <c r="O85" s="124"/>
      <c r="P85" s="124"/>
      <c r="Q85" s="124"/>
      <c r="R85" s="116"/>
      <c r="S85" s="122" t="s">
        <v>624</v>
      </c>
      <c r="T85" s="122"/>
      <c r="U85" s="131"/>
      <c r="V85" s="131"/>
      <c r="W85" s="131" t="s">
        <v>628</v>
      </c>
      <c r="X85" s="136" t="s">
        <v>629</v>
      </c>
      <c r="Y85" s="131"/>
      <c r="Z85" s="127"/>
      <c r="AA85" s="149"/>
      <c r="AB85" s="138"/>
      <c r="AC85" s="136" t="s">
        <v>631</v>
      </c>
      <c r="AD85" s="150">
        <f t="shared" si="3"/>
        <v>7</v>
      </c>
    </row>
    <row r="86" spans="1:31" ht="15.75" customHeight="1" x14ac:dyDescent="0.2">
      <c r="A86" s="47"/>
      <c r="B86" s="48" t="s">
        <v>510</v>
      </c>
      <c r="C86" s="63">
        <v>7</v>
      </c>
      <c r="D86" s="74" t="s">
        <v>19</v>
      </c>
      <c r="E86" s="58"/>
      <c r="F86" s="68" t="s">
        <v>614</v>
      </c>
      <c r="G86" s="68"/>
      <c r="H86" s="69" t="s">
        <v>616</v>
      </c>
      <c r="I86" s="68"/>
      <c r="J86" s="124"/>
      <c r="K86" s="122" t="s">
        <v>396</v>
      </c>
      <c r="L86" s="124" t="s">
        <v>619</v>
      </c>
      <c r="M86" s="124"/>
      <c r="N86" s="122" t="s">
        <v>621</v>
      </c>
      <c r="O86" s="124"/>
      <c r="P86" s="52"/>
      <c r="Q86" s="122" t="s">
        <v>632</v>
      </c>
      <c r="R86" s="124"/>
      <c r="S86" s="122" t="s">
        <v>624</v>
      </c>
      <c r="T86" s="124"/>
      <c r="U86" s="131"/>
      <c r="V86" s="127"/>
      <c r="W86" s="131"/>
      <c r="X86" s="136"/>
      <c r="Y86" s="116"/>
      <c r="Z86" s="131"/>
      <c r="AA86" s="127"/>
      <c r="AB86" s="138"/>
      <c r="AC86" s="138"/>
      <c r="AD86" s="150">
        <f t="shared" si="3"/>
        <v>7</v>
      </c>
      <c r="AE86" s="31"/>
    </row>
    <row r="87" spans="1:31" ht="15" customHeight="1" x14ac:dyDescent="0.2">
      <c r="A87" s="47">
        <v>80</v>
      </c>
      <c r="B87" s="48" t="s">
        <v>98</v>
      </c>
      <c r="C87" s="63">
        <v>7</v>
      </c>
      <c r="D87" s="73"/>
      <c r="E87" s="68"/>
      <c r="F87" s="68" t="s">
        <v>614</v>
      </c>
      <c r="G87" s="68"/>
      <c r="H87" s="68"/>
      <c r="I87" s="68" t="s">
        <v>617</v>
      </c>
      <c r="J87" s="124"/>
      <c r="K87" s="122"/>
      <c r="L87" s="122"/>
      <c r="M87" s="124"/>
      <c r="N87" s="122"/>
      <c r="O87" s="122"/>
      <c r="P87" s="122"/>
      <c r="Q87" s="122"/>
      <c r="R87" s="116"/>
      <c r="S87" s="116"/>
      <c r="T87" s="116"/>
      <c r="U87" s="52"/>
      <c r="V87" s="127" t="s">
        <v>627</v>
      </c>
      <c r="W87" s="127" t="s">
        <v>628</v>
      </c>
      <c r="X87" s="136"/>
      <c r="Y87" s="134" t="s">
        <v>388</v>
      </c>
      <c r="Z87" s="131"/>
      <c r="AA87" s="134"/>
      <c r="AB87" s="136" t="s">
        <v>633</v>
      </c>
      <c r="AC87" s="138" t="s">
        <v>631</v>
      </c>
      <c r="AD87" s="150">
        <f t="shared" si="3"/>
        <v>7</v>
      </c>
      <c r="AE87" s="31"/>
    </row>
    <row r="88" spans="1:31" ht="15.75" hidden="1" customHeight="1" x14ac:dyDescent="0.2">
      <c r="A88" s="47">
        <v>75</v>
      </c>
      <c r="B88" s="48" t="s">
        <v>570</v>
      </c>
      <c r="C88" s="49"/>
      <c r="D88" s="74"/>
      <c r="E88" s="58"/>
      <c r="F88" s="68"/>
      <c r="G88" s="68"/>
      <c r="H88" s="69"/>
      <c r="I88" s="68"/>
      <c r="J88" s="124"/>
      <c r="K88" s="124"/>
      <c r="L88" s="124"/>
      <c r="M88" s="124"/>
      <c r="N88" s="122"/>
      <c r="O88" s="124"/>
      <c r="P88" s="124"/>
      <c r="Q88" s="122"/>
      <c r="R88" s="124"/>
      <c r="S88" s="122"/>
      <c r="T88" s="124"/>
      <c r="U88" s="127"/>
      <c r="V88" s="116"/>
      <c r="W88" s="131"/>
      <c r="X88" s="136"/>
      <c r="Y88" s="127"/>
      <c r="Z88" s="127"/>
      <c r="AA88" s="127"/>
      <c r="AB88" s="136"/>
      <c r="AC88" s="138"/>
      <c r="AD88" s="150">
        <f t="shared" si="3"/>
        <v>0</v>
      </c>
      <c r="AE88" s="31"/>
    </row>
    <row r="89" spans="1:31" ht="15.75" customHeight="1" x14ac:dyDescent="0.2">
      <c r="A89" s="129"/>
      <c r="B89" s="48" t="s">
        <v>566</v>
      </c>
      <c r="C89" s="63">
        <v>7</v>
      </c>
      <c r="D89" s="73"/>
      <c r="E89" s="58"/>
      <c r="F89" s="68"/>
      <c r="G89" s="68"/>
      <c r="H89" s="52"/>
      <c r="I89" s="52"/>
      <c r="J89" s="116"/>
      <c r="K89" s="124"/>
      <c r="L89" s="122"/>
      <c r="M89" s="131"/>
      <c r="N89" s="122"/>
      <c r="O89" s="116"/>
      <c r="P89" s="116"/>
      <c r="Q89" s="124" t="s">
        <v>632</v>
      </c>
      <c r="R89" s="124"/>
      <c r="S89" s="122" t="s">
        <v>624</v>
      </c>
      <c r="T89" s="124" t="s">
        <v>625</v>
      </c>
      <c r="U89" s="127"/>
      <c r="V89" s="127"/>
      <c r="W89" s="116"/>
      <c r="X89" s="136" t="s">
        <v>629</v>
      </c>
      <c r="Y89" s="149" t="s">
        <v>388</v>
      </c>
      <c r="Z89" s="127"/>
      <c r="AA89" s="131" t="s">
        <v>630</v>
      </c>
      <c r="AB89" s="138"/>
      <c r="AC89" s="138" t="s">
        <v>631</v>
      </c>
      <c r="AD89" s="150">
        <f t="shared" si="3"/>
        <v>7</v>
      </c>
      <c r="AE89" s="31"/>
    </row>
    <row r="90" spans="1:31" ht="15.75" hidden="1" customHeight="1" x14ac:dyDescent="0.2">
      <c r="A90" s="5"/>
      <c r="B90" s="48" t="s">
        <v>479</v>
      </c>
      <c r="C90" s="63"/>
      <c r="D90" s="74"/>
      <c r="E90" s="139"/>
      <c r="F90" s="69"/>
      <c r="G90" s="68"/>
      <c r="H90" s="69"/>
      <c r="I90" s="69"/>
      <c r="J90" s="122"/>
      <c r="K90" s="122"/>
      <c r="L90" s="124"/>
      <c r="M90" s="122"/>
      <c r="N90" s="122"/>
      <c r="O90" s="122"/>
      <c r="P90" s="122"/>
      <c r="Q90" s="124"/>
      <c r="R90" s="122"/>
      <c r="S90" s="122"/>
      <c r="T90" s="122"/>
      <c r="U90" s="127"/>
      <c r="V90" s="127"/>
      <c r="W90" s="131"/>
      <c r="X90" s="136"/>
      <c r="Y90" s="127"/>
      <c r="Z90" s="127"/>
      <c r="AA90" s="134"/>
      <c r="AB90" s="136"/>
      <c r="AC90" s="138"/>
      <c r="AD90" s="150">
        <f t="shared" si="3"/>
        <v>0</v>
      </c>
    </row>
    <row r="91" spans="1:31" ht="15.75" hidden="1" customHeight="1" x14ac:dyDescent="0.2">
      <c r="A91" s="47"/>
      <c r="B91" s="48" t="s">
        <v>512</v>
      </c>
      <c r="C91" s="63"/>
      <c r="D91" s="73"/>
      <c r="E91" s="115"/>
      <c r="F91" s="68"/>
      <c r="G91" s="68"/>
      <c r="H91" s="68"/>
      <c r="I91" s="70"/>
      <c r="J91" s="116"/>
      <c r="K91" s="124"/>
      <c r="L91" s="125"/>
      <c r="M91" s="124"/>
      <c r="N91" s="122"/>
      <c r="O91" s="124"/>
      <c r="P91" s="116"/>
      <c r="Q91" s="116"/>
      <c r="R91" s="116"/>
      <c r="S91" s="124"/>
      <c r="T91" s="52"/>
      <c r="U91" s="52"/>
      <c r="V91" s="52"/>
      <c r="W91" s="116"/>
      <c r="X91" s="136"/>
      <c r="Y91" s="134"/>
      <c r="Z91" s="127"/>
      <c r="AA91" s="149"/>
      <c r="AB91" s="136"/>
      <c r="AC91" s="138"/>
      <c r="AD91" s="150">
        <f t="shared" si="3"/>
        <v>0</v>
      </c>
    </row>
    <row r="92" spans="1:31" ht="15.75" customHeight="1" x14ac:dyDescent="0.2">
      <c r="A92" s="47"/>
      <c r="B92" s="48" t="s">
        <v>548</v>
      </c>
      <c r="C92" s="63">
        <v>7</v>
      </c>
      <c r="D92" s="74"/>
      <c r="E92" s="139"/>
      <c r="F92" s="68" t="s">
        <v>614</v>
      </c>
      <c r="G92" s="68" t="s">
        <v>615</v>
      </c>
      <c r="H92" s="68" t="s">
        <v>616</v>
      </c>
      <c r="I92" s="68"/>
      <c r="J92" s="116"/>
      <c r="K92" s="124"/>
      <c r="L92" s="124" t="s">
        <v>619</v>
      </c>
      <c r="M92" s="131"/>
      <c r="N92" s="122"/>
      <c r="O92" s="124"/>
      <c r="P92" s="124"/>
      <c r="Q92" s="124"/>
      <c r="R92" s="124"/>
      <c r="S92" s="116"/>
      <c r="T92" s="52"/>
      <c r="U92" s="52"/>
      <c r="V92" s="52"/>
      <c r="W92" s="131" t="s">
        <v>628</v>
      </c>
      <c r="X92" s="136"/>
      <c r="Y92" s="134" t="s">
        <v>388</v>
      </c>
      <c r="Z92" s="127"/>
      <c r="AA92" s="131"/>
      <c r="AB92" s="138"/>
      <c r="AC92" s="138" t="s">
        <v>631</v>
      </c>
      <c r="AD92" s="150">
        <f t="shared" si="3"/>
        <v>7</v>
      </c>
    </row>
    <row r="93" spans="1:31" ht="15.75" hidden="1" customHeight="1" x14ac:dyDescent="0.2">
      <c r="A93" s="47"/>
      <c r="B93" s="48" t="s">
        <v>513</v>
      </c>
      <c r="C93" s="49"/>
      <c r="D93" s="74"/>
      <c r="E93" s="68"/>
      <c r="F93" s="68"/>
      <c r="G93" s="68"/>
      <c r="H93" s="68"/>
      <c r="I93" s="68"/>
      <c r="J93" s="124"/>
      <c r="K93" s="124"/>
      <c r="L93" s="122"/>
      <c r="M93" s="124"/>
      <c r="N93" s="122"/>
      <c r="O93" s="124"/>
      <c r="P93" s="124"/>
      <c r="Q93" s="122"/>
      <c r="R93" s="124"/>
      <c r="S93" s="124"/>
      <c r="T93" s="122"/>
      <c r="U93" s="127"/>
      <c r="V93" s="127"/>
      <c r="W93" s="127"/>
      <c r="X93" s="136"/>
      <c r="Y93" s="127"/>
      <c r="Z93" s="127"/>
      <c r="AA93" s="149"/>
      <c r="AB93" s="136"/>
      <c r="AC93" s="136"/>
      <c r="AD93" s="150">
        <f t="shared" si="3"/>
        <v>0</v>
      </c>
    </row>
    <row r="94" spans="1:31" ht="15.75" customHeight="1" x14ac:dyDescent="0.2">
      <c r="A94" s="47">
        <v>83</v>
      </c>
      <c r="B94" s="48" t="s">
        <v>166</v>
      </c>
      <c r="C94" s="49">
        <v>5</v>
      </c>
      <c r="D94" s="73"/>
      <c r="E94" s="68" t="s">
        <v>613</v>
      </c>
      <c r="F94" s="68" t="s">
        <v>614</v>
      </c>
      <c r="G94" s="68"/>
      <c r="H94" s="68"/>
      <c r="I94" s="68"/>
      <c r="J94" s="122"/>
      <c r="K94" s="124"/>
      <c r="L94" s="52"/>
      <c r="M94" s="131"/>
      <c r="N94" s="124"/>
      <c r="O94" s="122" t="s">
        <v>622</v>
      </c>
      <c r="P94" s="122"/>
      <c r="Q94" s="124"/>
      <c r="R94" s="116"/>
      <c r="S94" s="124" t="s">
        <v>624</v>
      </c>
      <c r="T94" s="52"/>
      <c r="U94" s="131"/>
      <c r="V94" s="127"/>
      <c r="W94" s="52"/>
      <c r="X94" s="136"/>
      <c r="Y94" s="149" t="s">
        <v>388</v>
      </c>
      <c r="Z94" s="127"/>
      <c r="AA94" s="134"/>
      <c r="AB94" s="136"/>
      <c r="AC94" s="136"/>
      <c r="AD94" s="150">
        <f t="shared" si="3"/>
        <v>5</v>
      </c>
      <c r="AE94" s="31"/>
    </row>
    <row r="95" spans="1:31" ht="15.75" hidden="1" customHeight="1" x14ac:dyDescent="0.2">
      <c r="A95" s="129"/>
      <c r="B95" s="48" t="s">
        <v>460</v>
      </c>
      <c r="C95" s="49"/>
      <c r="D95" s="73"/>
      <c r="E95" s="58"/>
      <c r="F95" s="68"/>
      <c r="G95" s="68"/>
      <c r="H95" s="68"/>
      <c r="I95" s="68"/>
      <c r="J95" s="122"/>
      <c r="K95" s="116"/>
      <c r="L95" s="122"/>
      <c r="M95" s="124"/>
      <c r="N95" s="124"/>
      <c r="O95" s="122"/>
      <c r="P95" s="207"/>
      <c r="Q95" s="124"/>
      <c r="R95" s="122"/>
      <c r="S95" s="116"/>
      <c r="T95" s="52"/>
      <c r="U95" s="52"/>
      <c r="V95" s="52"/>
      <c r="W95" s="52"/>
      <c r="X95" s="52"/>
      <c r="Y95" s="149"/>
      <c r="Z95" s="116"/>
      <c r="AA95" s="52"/>
      <c r="AB95" s="52"/>
      <c r="AC95" s="136"/>
      <c r="AD95" s="150">
        <f t="shared" si="3"/>
        <v>0</v>
      </c>
    </row>
    <row r="96" spans="1:31" ht="15.75" hidden="1" customHeight="1" x14ac:dyDescent="0.2">
      <c r="A96" s="5"/>
      <c r="B96" s="48" t="s">
        <v>514</v>
      </c>
      <c r="C96" s="49"/>
      <c r="D96" s="73"/>
      <c r="E96" s="58"/>
      <c r="F96" s="68"/>
      <c r="G96" s="68"/>
      <c r="H96" s="68"/>
      <c r="I96" s="69"/>
      <c r="J96" s="122"/>
      <c r="K96" s="124"/>
      <c r="L96" s="122"/>
      <c r="M96" s="124"/>
      <c r="N96" s="124"/>
      <c r="O96" s="122"/>
      <c r="P96" s="207"/>
      <c r="Q96" s="122"/>
      <c r="R96" s="122"/>
      <c r="S96" s="124"/>
      <c r="T96" s="122"/>
      <c r="U96" s="127"/>
      <c r="V96" s="127"/>
      <c r="W96" s="127"/>
      <c r="X96" s="136"/>
      <c r="Y96" s="149"/>
      <c r="Z96" s="127"/>
      <c r="AA96" s="134"/>
      <c r="AB96" s="136"/>
      <c r="AC96" s="136"/>
      <c r="AD96" s="150">
        <f t="shared" si="3"/>
        <v>0</v>
      </c>
    </row>
    <row r="97" spans="1:30" ht="15.75" hidden="1" customHeight="1" x14ac:dyDescent="0.2">
      <c r="A97" s="129"/>
      <c r="B97" s="48" t="s">
        <v>515</v>
      </c>
      <c r="C97" s="49"/>
      <c r="D97" s="73"/>
      <c r="E97" s="58"/>
      <c r="F97" s="68"/>
      <c r="G97" s="70"/>
      <c r="H97" s="69"/>
      <c r="I97" s="72"/>
      <c r="J97" s="52"/>
      <c r="K97" s="116"/>
      <c r="L97" s="116"/>
      <c r="M97" s="52"/>
      <c r="N97" s="52"/>
      <c r="O97" s="116"/>
      <c r="P97" s="122"/>
      <c r="Q97" s="52"/>
      <c r="R97" s="122"/>
      <c r="S97" s="52"/>
      <c r="T97" s="52"/>
      <c r="U97" s="52"/>
      <c r="V97" s="52"/>
      <c r="W97" s="52"/>
      <c r="X97" s="52"/>
      <c r="Y97" s="149"/>
      <c r="Z97" s="52"/>
      <c r="AA97" s="116"/>
      <c r="AB97" s="52"/>
      <c r="AC97" s="116"/>
      <c r="AD97" s="150">
        <f t="shared" si="3"/>
        <v>0</v>
      </c>
    </row>
    <row r="98" spans="1:30" ht="15.75" hidden="1" customHeight="1" x14ac:dyDescent="0.2">
      <c r="A98" s="47"/>
      <c r="B98" s="48" t="s">
        <v>516</v>
      </c>
      <c r="C98" s="49"/>
      <c r="D98" s="73"/>
      <c r="E98" s="58"/>
      <c r="F98" s="68"/>
      <c r="G98" s="68"/>
      <c r="H98" s="69"/>
      <c r="I98" s="68"/>
      <c r="J98" s="122"/>
      <c r="K98" s="122"/>
      <c r="L98" s="52"/>
      <c r="M98" s="122"/>
      <c r="N98" s="122"/>
      <c r="O98" s="52"/>
      <c r="P98" s="124"/>
      <c r="Q98" s="116"/>
      <c r="R98" s="52"/>
      <c r="S98" s="52"/>
      <c r="T98" s="52"/>
      <c r="U98" s="52"/>
      <c r="V98" s="52"/>
      <c r="W98" s="52"/>
      <c r="X98" s="52"/>
      <c r="Y98" s="149"/>
      <c r="Z98" s="116"/>
      <c r="AA98" s="52"/>
      <c r="AB98" s="116"/>
      <c r="AC98" s="52"/>
      <c r="AD98" s="150">
        <f t="shared" si="3"/>
        <v>0</v>
      </c>
    </row>
    <row r="99" spans="1:30" ht="15.75" hidden="1" customHeight="1" x14ac:dyDescent="0.2">
      <c r="A99" s="47"/>
      <c r="B99" s="48" t="s">
        <v>517</v>
      </c>
      <c r="C99" s="49"/>
      <c r="D99" s="73"/>
      <c r="E99" s="68"/>
      <c r="F99" s="69"/>
      <c r="G99" s="69"/>
      <c r="H99" s="52"/>
      <c r="I99" s="52"/>
      <c r="J99" s="52"/>
      <c r="K99" s="52"/>
      <c r="L99" s="51"/>
      <c r="M99" s="52"/>
      <c r="N99" s="122"/>
      <c r="O99" s="122"/>
      <c r="P99" s="207"/>
      <c r="Q99" s="52"/>
      <c r="R99" s="116"/>
      <c r="S99" s="116"/>
      <c r="T99" s="122"/>
      <c r="U99" s="52"/>
      <c r="V99" s="52"/>
      <c r="W99" s="52"/>
      <c r="X99" s="52"/>
      <c r="Y99" s="149"/>
      <c r="Z99" s="52"/>
      <c r="AA99" s="52"/>
      <c r="AB99" s="116"/>
      <c r="AC99" s="116"/>
      <c r="AD99" s="150">
        <f t="shared" si="3"/>
        <v>0</v>
      </c>
    </row>
    <row r="100" spans="1:30" ht="15.75" hidden="1" customHeight="1" x14ac:dyDescent="0.2">
      <c r="A100" s="47"/>
      <c r="B100" s="48" t="s">
        <v>518</v>
      </c>
      <c r="C100" s="49"/>
      <c r="D100" s="73"/>
      <c r="E100" s="68"/>
      <c r="F100" s="69"/>
      <c r="G100" s="69"/>
      <c r="H100" s="69"/>
      <c r="I100" s="52"/>
      <c r="J100" s="52"/>
      <c r="K100" s="52"/>
      <c r="L100" s="52"/>
      <c r="M100" s="52"/>
      <c r="N100" s="52"/>
      <c r="O100" s="52"/>
      <c r="P100" s="52"/>
      <c r="Q100" s="52"/>
      <c r="R100" s="116"/>
      <c r="S100" s="116"/>
      <c r="T100" s="52"/>
      <c r="U100" s="52"/>
      <c r="V100" s="52"/>
      <c r="W100" s="52"/>
      <c r="X100" s="52"/>
      <c r="Y100" s="149"/>
      <c r="Z100" s="52"/>
      <c r="AA100" s="134"/>
      <c r="AB100" s="136"/>
      <c r="AC100" s="52"/>
      <c r="AD100" s="150">
        <f t="shared" si="3"/>
        <v>0</v>
      </c>
    </row>
    <row r="101" spans="1:30" ht="15.75" hidden="1" customHeight="1" x14ac:dyDescent="0.2">
      <c r="A101" s="47"/>
      <c r="B101" s="48" t="s">
        <v>46</v>
      </c>
      <c r="C101" s="49"/>
      <c r="D101" s="73"/>
      <c r="E101" s="68"/>
      <c r="F101" s="68"/>
      <c r="G101" s="69"/>
      <c r="H101" s="52"/>
      <c r="I101" s="68"/>
      <c r="J101" s="122"/>
      <c r="K101" s="122"/>
      <c r="L101" s="122"/>
      <c r="M101" s="116"/>
      <c r="N101" s="52"/>
      <c r="O101" s="122"/>
      <c r="P101" s="59"/>
      <c r="Q101" s="50"/>
      <c r="R101" s="116"/>
      <c r="S101" s="52"/>
      <c r="T101" s="52"/>
      <c r="U101" s="127"/>
      <c r="V101" s="52"/>
      <c r="W101" s="116"/>
      <c r="X101" s="52"/>
      <c r="Y101" s="149"/>
      <c r="Z101" s="52"/>
      <c r="AA101" s="52"/>
      <c r="AB101" s="52"/>
      <c r="AC101" s="52"/>
      <c r="AD101" s="150">
        <f t="shared" si="3"/>
        <v>0</v>
      </c>
    </row>
    <row r="102" spans="1:30" ht="15.75" hidden="1" customHeight="1" x14ac:dyDescent="0.2">
      <c r="A102" s="129"/>
      <c r="B102" s="48" t="s">
        <v>519</v>
      </c>
      <c r="C102" s="49"/>
      <c r="D102" s="74"/>
      <c r="E102" s="58"/>
      <c r="F102" s="68"/>
      <c r="G102" s="69"/>
      <c r="H102" s="68"/>
      <c r="I102" s="69"/>
      <c r="J102" s="122"/>
      <c r="K102" s="124"/>
      <c r="L102" s="52"/>
      <c r="M102" s="52"/>
      <c r="N102" s="52"/>
      <c r="O102" s="52"/>
      <c r="P102" s="116"/>
      <c r="Q102" s="52"/>
      <c r="R102" s="52"/>
      <c r="S102" s="124"/>
      <c r="T102" s="52"/>
      <c r="U102" s="52"/>
      <c r="V102" s="52"/>
      <c r="W102" s="52"/>
      <c r="X102" s="52"/>
      <c r="Y102" s="149"/>
      <c r="Z102" s="52"/>
      <c r="AA102" s="52"/>
      <c r="AB102" s="52"/>
      <c r="AC102" s="52"/>
      <c r="AD102" s="150">
        <f t="shared" si="3"/>
        <v>0</v>
      </c>
    </row>
    <row r="103" spans="1:30" ht="15.75" hidden="1" customHeight="1" x14ac:dyDescent="0.2">
      <c r="A103" s="47">
        <v>97</v>
      </c>
      <c r="B103" s="48" t="s">
        <v>520</v>
      </c>
      <c r="C103" s="49"/>
      <c r="D103" s="74"/>
      <c r="E103" s="68"/>
      <c r="F103" s="68"/>
      <c r="G103" s="69"/>
      <c r="H103" s="142"/>
      <c r="I103" s="68"/>
      <c r="J103" s="124"/>
      <c r="K103" s="52"/>
      <c r="L103" s="52"/>
      <c r="M103" s="122"/>
      <c r="N103" s="52"/>
      <c r="O103" s="52"/>
      <c r="P103" s="122"/>
      <c r="Q103" s="52"/>
      <c r="R103" s="122"/>
      <c r="S103" s="52"/>
      <c r="T103" s="52"/>
      <c r="U103" s="52"/>
      <c r="V103" s="52"/>
      <c r="W103" s="52"/>
      <c r="X103" s="52"/>
      <c r="Y103" s="149"/>
      <c r="Z103" s="127"/>
      <c r="AA103" s="131"/>
      <c r="AB103" s="136"/>
      <c r="AC103" s="52"/>
      <c r="AD103" s="150">
        <f t="shared" si="3"/>
        <v>0</v>
      </c>
    </row>
    <row r="104" spans="1:30" ht="15.75" hidden="1" customHeight="1" x14ac:dyDescent="0.2">
      <c r="A104" s="5"/>
      <c r="B104" s="48" t="s">
        <v>521</v>
      </c>
      <c r="C104" s="49"/>
      <c r="D104" s="73"/>
      <c r="E104" s="58"/>
      <c r="F104" s="68"/>
      <c r="G104" s="68"/>
      <c r="H104" s="141"/>
      <c r="I104" s="116"/>
      <c r="J104" s="124"/>
      <c r="K104" s="52"/>
      <c r="L104" s="122"/>
      <c r="M104" s="52"/>
      <c r="N104" s="122"/>
      <c r="O104" s="52"/>
      <c r="P104" s="52"/>
      <c r="Q104" s="52"/>
      <c r="R104" s="52"/>
      <c r="S104" s="52"/>
      <c r="T104" s="52"/>
      <c r="U104" s="52"/>
      <c r="V104" s="52"/>
      <c r="W104" s="52"/>
      <c r="X104" s="52"/>
      <c r="Y104" s="149"/>
      <c r="Z104" s="52"/>
      <c r="AA104" s="116"/>
      <c r="AB104" s="116"/>
      <c r="AC104" s="52"/>
      <c r="AD104" s="150">
        <f t="shared" si="3"/>
        <v>0</v>
      </c>
    </row>
    <row r="105" spans="1:30" ht="15.75" hidden="1" customHeight="1" x14ac:dyDescent="0.2">
      <c r="A105" s="47"/>
      <c r="B105" s="48" t="s">
        <v>97</v>
      </c>
      <c r="C105" s="49"/>
      <c r="D105" s="73"/>
      <c r="E105" s="58"/>
      <c r="F105" s="68"/>
      <c r="G105" s="70"/>
      <c r="H105" s="68"/>
      <c r="I105" s="143"/>
      <c r="J105" s="124"/>
      <c r="K105" s="50"/>
      <c r="L105" s="51"/>
      <c r="M105" s="122"/>
      <c r="N105" s="52"/>
      <c r="O105" s="52"/>
      <c r="P105" s="52"/>
      <c r="Q105" s="122"/>
      <c r="R105" s="52"/>
      <c r="S105" s="52"/>
      <c r="T105" s="116"/>
      <c r="U105" s="52"/>
      <c r="V105" s="116"/>
      <c r="W105" s="52"/>
      <c r="X105" s="52"/>
      <c r="Y105" s="149"/>
      <c r="Z105" s="52"/>
      <c r="AA105" s="116"/>
      <c r="AB105" s="116"/>
      <c r="AC105" s="52"/>
      <c r="AD105" s="150">
        <f t="shared" si="3"/>
        <v>0</v>
      </c>
    </row>
    <row r="106" spans="1:30" ht="15.75" hidden="1" customHeight="1" x14ac:dyDescent="0.2">
      <c r="A106" s="47">
        <v>71</v>
      </c>
      <c r="B106" s="48" t="s">
        <v>522</v>
      </c>
      <c r="C106" s="49"/>
      <c r="D106" s="73"/>
      <c r="E106" s="58"/>
      <c r="F106" s="68"/>
      <c r="G106" s="68"/>
      <c r="H106" s="68"/>
      <c r="I106" s="124"/>
      <c r="J106" s="116"/>
      <c r="K106" s="122"/>
      <c r="L106" s="122"/>
      <c r="M106" s="52"/>
      <c r="N106" s="52"/>
      <c r="O106" s="52"/>
      <c r="P106" s="207"/>
      <c r="Q106" s="52"/>
      <c r="R106" s="52"/>
      <c r="S106" s="52"/>
      <c r="T106" s="116"/>
      <c r="U106" s="52"/>
      <c r="V106" s="116"/>
      <c r="W106" s="52"/>
      <c r="X106" s="52"/>
      <c r="Y106" s="149"/>
      <c r="Z106" s="127"/>
      <c r="AA106" s="131"/>
      <c r="AB106" s="138"/>
      <c r="AC106" s="52"/>
      <c r="AD106" s="150">
        <f t="shared" si="3"/>
        <v>0</v>
      </c>
    </row>
    <row r="107" spans="1:30" ht="15.75" hidden="1" customHeight="1" x14ac:dyDescent="0.2">
      <c r="A107" s="47">
        <v>88</v>
      </c>
      <c r="B107" s="48" t="s">
        <v>523</v>
      </c>
      <c r="C107" s="49"/>
      <c r="D107" s="74"/>
      <c r="E107" s="68"/>
      <c r="F107" s="68"/>
      <c r="G107" s="68"/>
      <c r="H107" s="70"/>
      <c r="I107" s="143"/>
      <c r="J107" s="124"/>
      <c r="K107" s="122"/>
      <c r="L107" s="122"/>
      <c r="M107" s="122"/>
      <c r="N107" s="122"/>
      <c r="O107" s="122"/>
      <c r="P107" s="122"/>
      <c r="Q107" s="122"/>
      <c r="R107" s="122"/>
      <c r="S107" s="122"/>
      <c r="T107" s="122"/>
      <c r="U107" s="127"/>
      <c r="V107" s="127"/>
      <c r="W107" s="52"/>
      <c r="X107" s="136"/>
      <c r="Y107" s="149"/>
      <c r="Z107" s="127"/>
      <c r="AA107" s="149"/>
      <c r="AB107" s="138"/>
      <c r="AC107" s="136"/>
      <c r="AD107" s="150">
        <f t="shared" si="3"/>
        <v>0</v>
      </c>
    </row>
    <row r="108" spans="1:30" ht="15.75" hidden="1" customHeight="1" x14ac:dyDescent="0.2">
      <c r="A108" s="47">
        <v>89</v>
      </c>
      <c r="B108" s="48" t="s">
        <v>446</v>
      </c>
      <c r="C108" s="49"/>
      <c r="D108" s="73"/>
      <c r="E108" s="68"/>
      <c r="F108" s="68"/>
      <c r="G108" s="68"/>
      <c r="H108" s="70"/>
      <c r="I108" s="143"/>
      <c r="J108" s="124"/>
      <c r="K108" s="122"/>
      <c r="L108" s="122"/>
      <c r="M108" s="124"/>
      <c r="N108" s="122"/>
      <c r="O108" s="122"/>
      <c r="P108" s="122"/>
      <c r="Q108" s="122"/>
      <c r="R108" s="122"/>
      <c r="S108" s="122"/>
      <c r="T108" s="122"/>
      <c r="U108" s="127"/>
      <c r="V108" s="127"/>
      <c r="W108" s="52"/>
      <c r="X108" s="136"/>
      <c r="Y108" s="149"/>
      <c r="Z108" s="131"/>
      <c r="AA108" s="131"/>
      <c r="AB108" s="138"/>
      <c r="AC108" s="53"/>
      <c r="AD108" s="150">
        <f t="shared" si="3"/>
        <v>0</v>
      </c>
    </row>
    <row r="109" spans="1:30" ht="15.75" hidden="1" customHeight="1" x14ac:dyDescent="0.2">
      <c r="A109" s="47"/>
      <c r="B109" s="48" t="s">
        <v>524</v>
      </c>
      <c r="C109" s="49"/>
      <c r="D109" s="73"/>
      <c r="E109" s="68"/>
      <c r="F109" s="68"/>
      <c r="G109" s="68"/>
      <c r="H109" s="70"/>
      <c r="I109" s="124"/>
      <c r="J109" s="124"/>
      <c r="K109" s="52"/>
      <c r="L109" s="52"/>
      <c r="M109" s="124"/>
      <c r="N109" s="52"/>
      <c r="O109" s="52"/>
      <c r="P109" s="52"/>
      <c r="Q109" s="52"/>
      <c r="R109" s="52"/>
      <c r="S109" s="122"/>
      <c r="T109" s="52"/>
      <c r="U109" s="52"/>
      <c r="V109" s="52"/>
      <c r="W109" s="52"/>
      <c r="X109" s="136"/>
      <c r="Y109" s="149"/>
      <c r="Z109" s="116"/>
      <c r="AA109" s="52"/>
      <c r="AB109" s="116"/>
      <c r="AC109" s="52"/>
      <c r="AD109" s="150">
        <f t="shared" si="3"/>
        <v>0</v>
      </c>
    </row>
    <row r="110" spans="1:30" ht="15.75" hidden="1" customHeight="1" x14ac:dyDescent="0.2">
      <c r="A110" s="47">
        <v>67</v>
      </c>
      <c r="B110" s="48" t="s">
        <v>525</v>
      </c>
      <c r="C110" s="49"/>
      <c r="D110" s="73"/>
      <c r="E110" s="58"/>
      <c r="F110" s="68"/>
      <c r="G110" s="68"/>
      <c r="H110" s="68"/>
      <c r="I110" s="233"/>
      <c r="J110" s="116"/>
      <c r="K110" s="52"/>
      <c r="L110" s="52"/>
      <c r="M110" s="116"/>
      <c r="N110" s="52"/>
      <c r="O110" s="52"/>
      <c r="P110" s="52"/>
      <c r="Q110" s="52"/>
      <c r="R110" s="52"/>
      <c r="S110" s="52"/>
      <c r="T110" s="52"/>
      <c r="U110" s="52"/>
      <c r="V110" s="52"/>
      <c r="W110" s="52"/>
      <c r="X110" s="136"/>
      <c r="Y110" s="149"/>
      <c r="Z110" s="52"/>
      <c r="AA110" s="52"/>
      <c r="AB110" s="116"/>
      <c r="AC110" s="52"/>
      <c r="AD110" s="150">
        <f t="shared" si="3"/>
        <v>0</v>
      </c>
    </row>
    <row r="111" spans="1:30" ht="15.75" hidden="1" customHeight="1" x14ac:dyDescent="0.2">
      <c r="A111" s="47"/>
      <c r="B111" s="48" t="s">
        <v>526</v>
      </c>
      <c r="C111" s="49"/>
      <c r="D111" s="73"/>
      <c r="E111" s="68"/>
      <c r="F111" s="68"/>
      <c r="G111" s="68"/>
      <c r="H111" s="142"/>
      <c r="I111" s="142"/>
      <c r="J111" s="124"/>
      <c r="K111" s="52"/>
      <c r="L111" s="52"/>
      <c r="M111" s="52"/>
      <c r="N111" s="52"/>
      <c r="O111" s="52"/>
      <c r="P111" s="52"/>
      <c r="Q111" s="52"/>
      <c r="R111" s="52"/>
      <c r="S111" s="52"/>
      <c r="T111" s="52"/>
      <c r="U111" s="52"/>
      <c r="V111" s="52"/>
      <c r="W111" s="127"/>
      <c r="X111" s="52"/>
      <c r="Y111" s="149"/>
      <c r="Z111" s="116"/>
      <c r="AA111" s="52"/>
      <c r="AB111" s="116"/>
      <c r="AC111" s="52"/>
      <c r="AD111" s="150">
        <f t="shared" si="3"/>
        <v>0</v>
      </c>
    </row>
    <row r="112" spans="1:30" ht="15.75" customHeight="1" x14ac:dyDescent="0.2">
      <c r="A112" s="212"/>
      <c r="B112" s="48" t="s">
        <v>608</v>
      </c>
      <c r="C112" s="49">
        <v>5</v>
      </c>
      <c r="D112" s="74"/>
      <c r="E112" s="68" t="s">
        <v>613</v>
      </c>
      <c r="F112" s="68" t="s">
        <v>614</v>
      </c>
      <c r="G112" s="68"/>
      <c r="H112" s="68"/>
      <c r="I112" s="68"/>
      <c r="J112" s="124" t="s">
        <v>618</v>
      </c>
      <c r="K112" s="122"/>
      <c r="L112" s="124"/>
      <c r="M112" s="122"/>
      <c r="N112" s="124"/>
      <c r="O112" s="124" t="s">
        <v>622</v>
      </c>
      <c r="P112" s="124" t="s">
        <v>380</v>
      </c>
      <c r="Q112" s="122"/>
      <c r="R112" s="122"/>
      <c r="S112" s="122"/>
      <c r="T112" s="124"/>
      <c r="U112" s="127"/>
      <c r="V112" s="127"/>
      <c r="W112" s="127"/>
      <c r="X112" s="136"/>
      <c r="Y112" s="131"/>
      <c r="Z112" s="131"/>
      <c r="AA112" s="134"/>
      <c r="AB112" s="136"/>
      <c r="AC112" s="136"/>
      <c r="AD112" s="150">
        <f t="shared" si="3"/>
        <v>4</v>
      </c>
    </row>
    <row r="113" spans="1:30" ht="15.75" customHeight="1" x14ac:dyDescent="0.2">
      <c r="A113" s="47"/>
      <c r="B113" s="48" t="s">
        <v>561</v>
      </c>
      <c r="C113" s="49">
        <v>5</v>
      </c>
      <c r="D113" s="73"/>
      <c r="E113" s="58"/>
      <c r="F113" s="68" t="s">
        <v>614</v>
      </c>
      <c r="G113" s="68" t="s">
        <v>615</v>
      </c>
      <c r="H113" s="68"/>
      <c r="I113" s="116"/>
      <c r="J113" s="117"/>
      <c r="K113" s="124"/>
      <c r="L113" s="52"/>
      <c r="M113" s="122"/>
      <c r="N113" s="124"/>
      <c r="O113" s="124"/>
      <c r="P113" s="124"/>
      <c r="Q113" s="124"/>
      <c r="R113" s="124"/>
      <c r="S113" s="124"/>
      <c r="T113" s="122"/>
      <c r="U113" s="127"/>
      <c r="V113" s="127"/>
      <c r="W113" s="127" t="s">
        <v>628</v>
      </c>
      <c r="X113" s="136" t="s">
        <v>629</v>
      </c>
      <c r="Y113" s="52"/>
      <c r="Z113" s="131" t="s">
        <v>389</v>
      </c>
      <c r="AA113" s="116"/>
      <c r="AB113" s="116"/>
      <c r="AC113" s="116"/>
      <c r="AD113" s="150">
        <f t="shared" si="3"/>
        <v>5</v>
      </c>
    </row>
    <row r="114" spans="1:30" ht="15.75" hidden="1" customHeight="1" x14ac:dyDescent="0.2">
      <c r="A114" s="47"/>
      <c r="B114" s="48" t="s">
        <v>634</v>
      </c>
      <c r="C114" s="49"/>
      <c r="D114" s="73"/>
      <c r="E114" s="57"/>
      <c r="F114" s="68"/>
      <c r="G114" s="68"/>
      <c r="H114" s="68"/>
      <c r="I114" s="124"/>
      <c r="J114" s="124"/>
      <c r="K114" s="116"/>
      <c r="L114" s="52"/>
      <c r="M114" s="52"/>
      <c r="N114" s="116"/>
      <c r="O114" s="116"/>
      <c r="P114" s="116"/>
      <c r="Q114" s="116"/>
      <c r="R114" s="52"/>
      <c r="S114" s="124"/>
      <c r="T114" s="52"/>
      <c r="U114" s="52"/>
      <c r="V114" s="52"/>
      <c r="W114" s="52"/>
      <c r="X114" s="52"/>
      <c r="Y114" s="52"/>
      <c r="Z114" s="116"/>
      <c r="AA114" s="131"/>
      <c r="AB114" s="138"/>
      <c r="AC114" s="52"/>
      <c r="AD114" s="150">
        <f t="shared" si="3"/>
        <v>0</v>
      </c>
    </row>
    <row r="115" spans="1:30" ht="15.75" hidden="1" customHeight="1" x14ac:dyDescent="0.2">
      <c r="A115" s="343"/>
      <c r="B115" s="48" t="s">
        <v>635</v>
      </c>
      <c r="C115" s="49"/>
      <c r="D115" s="74"/>
      <c r="E115" s="68"/>
      <c r="F115" s="68"/>
      <c r="G115" s="68"/>
      <c r="H115" s="68"/>
      <c r="I115" s="116"/>
      <c r="J115" s="124"/>
      <c r="K115" s="116"/>
      <c r="L115" s="52"/>
      <c r="M115" s="122"/>
      <c r="N115" s="52"/>
      <c r="O115" s="52"/>
      <c r="P115" s="124"/>
      <c r="Q115" s="122"/>
      <c r="R115" s="122"/>
      <c r="S115" s="124"/>
      <c r="T115" s="122"/>
      <c r="U115" s="127"/>
      <c r="V115" s="127"/>
      <c r="W115" s="127"/>
      <c r="X115" s="52"/>
      <c r="Y115" s="52"/>
      <c r="Z115" s="116"/>
      <c r="AA115" s="116"/>
      <c r="AB115" s="116"/>
      <c r="AC115" s="52"/>
      <c r="AD115" s="150">
        <f t="shared" si="3"/>
        <v>0</v>
      </c>
    </row>
    <row r="116" spans="1:30" ht="15.75" customHeight="1" x14ac:dyDescent="0.2">
      <c r="A116" s="47"/>
      <c r="B116" s="48" t="s">
        <v>225</v>
      </c>
      <c r="C116" s="49">
        <v>5</v>
      </c>
      <c r="D116" s="74"/>
      <c r="E116" s="68" t="s">
        <v>613</v>
      </c>
      <c r="F116" s="68"/>
      <c r="G116" s="68"/>
      <c r="H116" s="68"/>
      <c r="I116" s="143" t="s">
        <v>617</v>
      </c>
      <c r="J116" s="116"/>
      <c r="K116" s="116"/>
      <c r="L116" s="116"/>
      <c r="M116" s="131" t="s">
        <v>620</v>
      </c>
      <c r="N116" s="116"/>
      <c r="O116" s="124" t="s">
        <v>622</v>
      </c>
      <c r="P116" s="124"/>
      <c r="Q116" s="124"/>
      <c r="R116" s="122" t="s">
        <v>623</v>
      </c>
      <c r="S116" s="124"/>
      <c r="T116" s="122"/>
      <c r="U116" s="127"/>
      <c r="V116" s="127"/>
      <c r="W116" s="131"/>
      <c r="X116" s="52"/>
      <c r="Y116" s="116"/>
      <c r="Z116" s="131"/>
      <c r="AA116" s="149"/>
      <c r="AB116" s="138"/>
      <c r="AC116" s="116"/>
      <c r="AD116" s="150">
        <f t="shared" si="3"/>
        <v>5</v>
      </c>
    </row>
    <row r="117" spans="1:30" ht="15.75" hidden="1" customHeight="1" x14ac:dyDescent="0.2">
      <c r="A117" s="47"/>
      <c r="B117" s="48" t="s">
        <v>458</v>
      </c>
      <c r="C117" s="49"/>
      <c r="D117" s="74"/>
      <c r="E117" s="68"/>
      <c r="F117" s="68"/>
      <c r="G117" s="68"/>
      <c r="H117" s="68"/>
      <c r="I117" s="143"/>
      <c r="J117" s="116"/>
      <c r="K117" s="124"/>
      <c r="L117" s="124"/>
      <c r="M117" s="124"/>
      <c r="N117" s="124"/>
      <c r="O117" s="52"/>
      <c r="P117" s="124"/>
      <c r="Q117" s="122"/>
      <c r="R117" s="122"/>
      <c r="S117" s="124"/>
      <c r="T117" s="52"/>
      <c r="U117" s="52"/>
      <c r="V117" s="52"/>
      <c r="W117" s="52"/>
      <c r="X117" s="52"/>
      <c r="Y117" s="52"/>
      <c r="Z117" s="116"/>
      <c r="AA117" s="116"/>
      <c r="AB117" s="116"/>
      <c r="AC117" s="52"/>
      <c r="AD117" s="150">
        <f t="shared" ref="AD117:AD131" si="4">COUNTA(E117:O117,Q117:AC117)</f>
        <v>0</v>
      </c>
    </row>
    <row r="118" spans="1:30" ht="15.75" customHeight="1" x14ac:dyDescent="0.2">
      <c r="A118" s="47">
        <v>87</v>
      </c>
      <c r="B118" s="48" t="s">
        <v>230</v>
      </c>
      <c r="C118" s="49">
        <v>4</v>
      </c>
      <c r="D118" s="74" t="s">
        <v>19</v>
      </c>
      <c r="E118" s="58"/>
      <c r="F118" s="68"/>
      <c r="G118" s="68"/>
      <c r="H118" s="69" t="s">
        <v>616</v>
      </c>
      <c r="I118" s="143" t="s">
        <v>617</v>
      </c>
      <c r="J118" s="124"/>
      <c r="K118" s="122"/>
      <c r="L118" s="116"/>
      <c r="M118" s="116"/>
      <c r="N118" s="52"/>
      <c r="O118" s="116"/>
      <c r="P118" s="122" t="s">
        <v>380</v>
      </c>
      <c r="Q118" s="52"/>
      <c r="R118" s="124"/>
      <c r="S118" s="124"/>
      <c r="T118" s="122"/>
      <c r="U118" s="52"/>
      <c r="V118" s="52"/>
      <c r="W118" s="116"/>
      <c r="X118" s="52"/>
      <c r="Y118" s="127"/>
      <c r="Z118" s="131" t="s">
        <v>389</v>
      </c>
      <c r="AA118" s="149"/>
      <c r="AB118" s="138"/>
      <c r="AC118" s="136"/>
      <c r="AD118" s="150">
        <f t="shared" si="3"/>
        <v>3</v>
      </c>
    </row>
    <row r="119" spans="1:30" ht="15.75" hidden="1" customHeight="1" x14ac:dyDescent="0.2">
      <c r="A119" s="47"/>
      <c r="B119" s="48" t="s">
        <v>528</v>
      </c>
      <c r="C119" s="49"/>
      <c r="D119" s="73"/>
      <c r="E119" s="58"/>
      <c r="F119" s="68"/>
      <c r="G119" s="70"/>
      <c r="H119" s="68"/>
      <c r="I119" s="116"/>
      <c r="J119" s="124"/>
      <c r="K119" s="52"/>
      <c r="L119" s="52"/>
      <c r="M119" s="52"/>
      <c r="N119" s="122"/>
      <c r="O119" s="52"/>
      <c r="P119" s="52"/>
      <c r="Q119" s="122"/>
      <c r="R119" s="52"/>
      <c r="S119" s="122"/>
      <c r="T119" s="52"/>
      <c r="U119" s="52"/>
      <c r="V119" s="52"/>
      <c r="W119" s="52"/>
      <c r="X119" s="52"/>
      <c r="Y119" s="52"/>
      <c r="Z119" s="116"/>
      <c r="AA119" s="116"/>
      <c r="AB119" s="116"/>
      <c r="AC119" s="136"/>
      <c r="AD119" s="150">
        <f t="shared" si="4"/>
        <v>0</v>
      </c>
    </row>
    <row r="120" spans="1:30" ht="15.75" hidden="1" customHeight="1" x14ac:dyDescent="0.2">
      <c r="A120" s="47"/>
      <c r="B120" s="48" t="s">
        <v>529</v>
      </c>
      <c r="C120" s="49"/>
      <c r="D120" s="73"/>
      <c r="E120" s="58"/>
      <c r="F120" s="70"/>
      <c r="G120" s="68"/>
      <c r="H120" s="70"/>
      <c r="I120" s="117"/>
      <c r="J120" s="116"/>
      <c r="K120" s="52"/>
      <c r="L120" s="52"/>
      <c r="M120" s="52"/>
      <c r="N120" s="52"/>
      <c r="O120" s="52"/>
      <c r="P120" s="52"/>
      <c r="Q120" s="52"/>
      <c r="R120" s="52"/>
      <c r="S120" s="52"/>
      <c r="T120" s="52"/>
      <c r="U120" s="52"/>
      <c r="V120" s="52"/>
      <c r="W120" s="52"/>
      <c r="X120" s="52"/>
      <c r="Y120" s="52"/>
      <c r="Z120" s="131"/>
      <c r="AA120" s="116"/>
      <c r="AB120" s="52"/>
      <c r="AC120" s="52"/>
      <c r="AD120" s="150">
        <f t="shared" si="4"/>
        <v>0</v>
      </c>
    </row>
    <row r="121" spans="1:30" ht="15.75" hidden="1" customHeight="1" x14ac:dyDescent="0.2">
      <c r="A121" s="47"/>
      <c r="B121" s="48" t="s">
        <v>567</v>
      </c>
      <c r="C121" s="49"/>
      <c r="D121" s="73"/>
      <c r="E121" s="68"/>
      <c r="F121" s="68"/>
      <c r="G121" s="68"/>
      <c r="H121" s="52"/>
      <c r="I121" s="116"/>
      <c r="J121" s="116"/>
      <c r="K121" s="52"/>
      <c r="L121" s="52"/>
      <c r="M121" s="52"/>
      <c r="N121" s="52"/>
      <c r="O121" s="52"/>
      <c r="P121" s="52"/>
      <c r="Q121" s="52"/>
      <c r="R121" s="122"/>
      <c r="S121" s="52"/>
      <c r="T121" s="52"/>
      <c r="U121" s="52"/>
      <c r="V121" s="52"/>
      <c r="W121" s="52"/>
      <c r="X121" s="52"/>
      <c r="Y121" s="52"/>
      <c r="Z121" s="116"/>
      <c r="AA121" s="116"/>
      <c r="AB121" s="52"/>
      <c r="AC121" s="136"/>
      <c r="AD121" s="150">
        <f t="shared" si="4"/>
        <v>0</v>
      </c>
    </row>
    <row r="122" spans="1:30" ht="15.75" hidden="1" customHeight="1" x14ac:dyDescent="0.2">
      <c r="A122" s="47"/>
      <c r="B122" s="48" t="s">
        <v>530</v>
      </c>
      <c r="C122" s="63"/>
      <c r="D122" s="73"/>
      <c r="E122" s="58"/>
      <c r="F122" s="68"/>
      <c r="G122" s="68"/>
      <c r="H122" s="52"/>
      <c r="I122" s="116"/>
      <c r="J122" s="116"/>
      <c r="K122" s="52"/>
      <c r="L122" s="52"/>
      <c r="M122" s="52"/>
      <c r="N122" s="52"/>
      <c r="O122" s="52"/>
      <c r="P122" s="116"/>
      <c r="Q122" s="52"/>
      <c r="R122" s="52"/>
      <c r="S122" s="52"/>
      <c r="T122" s="116"/>
      <c r="U122" s="52"/>
      <c r="V122" s="52"/>
      <c r="W122" s="52"/>
      <c r="X122" s="52"/>
      <c r="Y122" s="52"/>
      <c r="Z122" s="116"/>
      <c r="AA122" s="116"/>
      <c r="AB122" s="116"/>
      <c r="AC122" s="136"/>
      <c r="AD122" s="150">
        <f t="shared" si="4"/>
        <v>0</v>
      </c>
    </row>
    <row r="123" spans="1:30" ht="15.75" hidden="1" customHeight="1" x14ac:dyDescent="0.2">
      <c r="A123" s="47"/>
      <c r="B123" s="48" t="s">
        <v>531</v>
      </c>
      <c r="C123" s="63"/>
      <c r="D123" s="73"/>
      <c r="E123" s="58"/>
      <c r="F123" s="68"/>
      <c r="G123" s="70"/>
      <c r="H123" s="68"/>
      <c r="I123" s="124"/>
      <c r="J123" s="116"/>
      <c r="K123" s="116"/>
      <c r="L123" s="122"/>
      <c r="M123" s="122"/>
      <c r="N123" s="116"/>
      <c r="O123" s="52"/>
      <c r="P123" s="52"/>
      <c r="Q123" s="52"/>
      <c r="R123" s="52"/>
      <c r="S123" s="116"/>
      <c r="T123" s="52"/>
      <c r="U123" s="52"/>
      <c r="V123" s="52"/>
      <c r="W123" s="52"/>
      <c r="X123" s="52"/>
      <c r="Y123" s="52"/>
      <c r="Z123" s="116"/>
      <c r="AA123" s="116"/>
      <c r="AB123" s="116"/>
      <c r="AC123" s="116"/>
      <c r="AD123" s="150">
        <f t="shared" si="4"/>
        <v>0</v>
      </c>
    </row>
    <row r="124" spans="1:30" ht="15.75" hidden="1" customHeight="1" x14ac:dyDescent="0.2">
      <c r="A124" s="47"/>
      <c r="B124" s="48" t="s">
        <v>532</v>
      </c>
      <c r="C124" s="49"/>
      <c r="D124" s="73"/>
      <c r="E124" s="58"/>
      <c r="F124" s="70"/>
      <c r="G124" s="68"/>
      <c r="H124" s="69"/>
      <c r="I124" s="143"/>
      <c r="J124" s="116"/>
      <c r="K124" s="52"/>
      <c r="L124" s="52"/>
      <c r="M124" s="52"/>
      <c r="N124" s="116"/>
      <c r="O124" s="52"/>
      <c r="P124" s="52"/>
      <c r="Q124" s="52"/>
      <c r="R124" s="52"/>
      <c r="S124" s="52"/>
      <c r="T124" s="52"/>
      <c r="U124" s="52"/>
      <c r="V124" s="52"/>
      <c r="W124" s="52"/>
      <c r="X124" s="52"/>
      <c r="Y124" s="52"/>
      <c r="Z124" s="116"/>
      <c r="AA124" s="116"/>
      <c r="AB124" s="116"/>
      <c r="AC124" s="138"/>
      <c r="AD124" s="150">
        <f t="shared" si="4"/>
        <v>0</v>
      </c>
    </row>
    <row r="125" spans="1:30" ht="15.75" hidden="1" customHeight="1" x14ac:dyDescent="0.2">
      <c r="A125" s="47"/>
      <c r="B125" s="48" t="s">
        <v>533</v>
      </c>
      <c r="C125" s="49"/>
      <c r="D125" s="73"/>
      <c r="E125" s="58"/>
      <c r="F125" s="70"/>
      <c r="G125" s="68"/>
      <c r="H125" s="122"/>
      <c r="I125" s="116"/>
      <c r="J125" s="116"/>
      <c r="K125" s="122"/>
      <c r="L125" s="122"/>
      <c r="M125" s="122"/>
      <c r="N125" s="116"/>
      <c r="O125" s="52"/>
      <c r="P125" s="59"/>
      <c r="Q125" s="52"/>
      <c r="R125" s="52"/>
      <c r="S125" s="52"/>
      <c r="T125" s="52"/>
      <c r="U125" s="52"/>
      <c r="V125" s="52"/>
      <c r="W125" s="52"/>
      <c r="X125" s="52"/>
      <c r="Y125" s="52"/>
      <c r="Z125" s="116"/>
      <c r="AA125" s="116"/>
      <c r="AB125" s="116"/>
      <c r="AC125" s="138"/>
      <c r="AD125" s="150">
        <f t="shared" si="4"/>
        <v>0</v>
      </c>
    </row>
    <row r="126" spans="1:30" ht="15.75" hidden="1" customHeight="1" x14ac:dyDescent="0.2">
      <c r="A126" s="47"/>
      <c r="B126" s="48" t="s">
        <v>534</v>
      </c>
      <c r="C126" s="49"/>
      <c r="D126" s="73"/>
      <c r="E126" s="58"/>
      <c r="F126" s="68"/>
      <c r="G126" s="68"/>
      <c r="H126" s="122"/>
      <c r="I126" s="116"/>
      <c r="J126" s="124"/>
      <c r="K126" s="52"/>
      <c r="L126" s="52"/>
      <c r="M126" s="52"/>
      <c r="N126" s="116"/>
      <c r="O126" s="52"/>
      <c r="P126" s="52"/>
      <c r="Q126" s="52"/>
      <c r="R126" s="52"/>
      <c r="S126" s="52"/>
      <c r="T126" s="52"/>
      <c r="U126" s="52"/>
      <c r="V126" s="52"/>
      <c r="W126" s="116"/>
      <c r="X126" s="52"/>
      <c r="Y126" s="52"/>
      <c r="Z126" s="116"/>
      <c r="AA126" s="116"/>
      <c r="AB126" s="116"/>
      <c r="AC126" s="138"/>
      <c r="AD126" s="150">
        <f t="shared" si="4"/>
        <v>0</v>
      </c>
    </row>
    <row r="127" spans="1:30" ht="15.75" hidden="1" customHeight="1" x14ac:dyDescent="0.2">
      <c r="A127" s="5"/>
      <c r="B127" s="48" t="s">
        <v>535</v>
      </c>
      <c r="C127" s="49"/>
      <c r="D127" s="73"/>
      <c r="E127" s="58"/>
      <c r="F127" s="70"/>
      <c r="G127" s="68"/>
      <c r="H127" s="52"/>
      <c r="I127" s="116"/>
      <c r="J127" s="116"/>
      <c r="K127" s="52"/>
      <c r="L127" s="52"/>
      <c r="M127" s="52"/>
      <c r="N127" s="52"/>
      <c r="O127" s="52"/>
      <c r="P127" s="52"/>
      <c r="Q127" s="52"/>
      <c r="R127" s="122"/>
      <c r="S127" s="52"/>
      <c r="T127" s="52"/>
      <c r="U127" s="52"/>
      <c r="V127" s="52"/>
      <c r="W127" s="127"/>
      <c r="X127" s="52"/>
      <c r="Y127" s="52"/>
      <c r="Z127" s="116"/>
      <c r="AA127" s="116"/>
      <c r="AB127" s="116"/>
      <c r="AC127" s="138"/>
      <c r="AD127" s="150">
        <f t="shared" si="4"/>
        <v>0</v>
      </c>
    </row>
    <row r="128" spans="1:30" ht="15.75" hidden="1" customHeight="1" x14ac:dyDescent="0.2">
      <c r="A128" s="5"/>
      <c r="B128" s="48" t="s">
        <v>536</v>
      </c>
      <c r="C128" s="49"/>
      <c r="D128" s="73"/>
      <c r="E128" s="58"/>
      <c r="F128" s="68"/>
      <c r="G128" s="68"/>
      <c r="H128" s="52"/>
      <c r="I128" s="116"/>
      <c r="J128" s="131"/>
      <c r="K128" s="52"/>
      <c r="L128" s="52"/>
      <c r="M128" s="52"/>
      <c r="N128" s="52"/>
      <c r="O128" s="52"/>
      <c r="P128" s="52"/>
      <c r="Q128" s="52"/>
      <c r="R128" s="52"/>
      <c r="S128" s="52"/>
      <c r="T128" s="52"/>
      <c r="U128" s="52"/>
      <c r="V128" s="52"/>
      <c r="W128" s="52"/>
      <c r="X128" s="52"/>
      <c r="Y128" s="52"/>
      <c r="Z128" s="116"/>
      <c r="AA128" s="116"/>
      <c r="AB128" s="116"/>
      <c r="AC128" s="116"/>
      <c r="AD128" s="150">
        <f t="shared" si="4"/>
        <v>0</v>
      </c>
    </row>
    <row r="129" spans="1:30" ht="15.75" customHeight="1" x14ac:dyDescent="0.2">
      <c r="A129" s="47"/>
      <c r="B129" s="48" t="s">
        <v>119</v>
      </c>
      <c r="C129" s="49">
        <v>4</v>
      </c>
      <c r="D129" s="74" t="s">
        <v>19</v>
      </c>
      <c r="E129" s="139"/>
      <c r="F129" s="68"/>
      <c r="G129" s="68" t="s">
        <v>615</v>
      </c>
      <c r="H129" s="69"/>
      <c r="I129" s="143"/>
      <c r="J129" s="124"/>
      <c r="K129" s="124"/>
      <c r="L129" s="122" t="s">
        <v>619</v>
      </c>
      <c r="M129" s="52"/>
      <c r="N129" s="122"/>
      <c r="O129" s="122"/>
      <c r="P129" s="207" t="s">
        <v>19</v>
      </c>
      <c r="Q129" s="122" t="s">
        <v>632</v>
      </c>
      <c r="R129" s="124"/>
      <c r="S129" s="122"/>
      <c r="T129" s="124"/>
      <c r="U129" s="52"/>
      <c r="V129" s="52"/>
      <c r="W129" s="127"/>
      <c r="X129" s="136"/>
      <c r="Y129" s="134"/>
      <c r="Z129" s="116"/>
      <c r="AA129" s="116"/>
      <c r="AB129" s="116"/>
      <c r="AC129" s="138"/>
      <c r="AD129" s="150">
        <f t="shared" si="4"/>
        <v>3</v>
      </c>
    </row>
    <row r="130" spans="1:30" ht="15.75" hidden="1" customHeight="1" x14ac:dyDescent="0.2">
      <c r="A130" s="5"/>
      <c r="B130" s="48" t="s">
        <v>537</v>
      </c>
      <c r="C130" s="49"/>
      <c r="D130" s="73"/>
      <c r="E130" s="58"/>
      <c r="F130" s="68"/>
      <c r="G130" s="70"/>
      <c r="H130" s="52"/>
      <c r="I130" s="116"/>
      <c r="J130" s="116"/>
      <c r="K130" s="52"/>
      <c r="L130" s="52"/>
      <c r="M130" s="52"/>
      <c r="N130" s="52"/>
      <c r="O130" s="52"/>
      <c r="P130" s="52"/>
      <c r="Q130" s="52"/>
      <c r="R130" s="52"/>
      <c r="S130" s="52"/>
      <c r="T130" s="52"/>
      <c r="U130" s="52"/>
      <c r="V130" s="52"/>
      <c r="W130" s="52"/>
      <c r="X130" s="52"/>
      <c r="Y130" s="52"/>
      <c r="Z130" s="116"/>
      <c r="AA130" s="116"/>
      <c r="AB130" s="116"/>
      <c r="AC130" s="138"/>
      <c r="AD130" s="150">
        <f t="shared" si="4"/>
        <v>0</v>
      </c>
    </row>
    <row r="131" spans="1:30" ht="15.75" hidden="1" customHeight="1" x14ac:dyDescent="0.2">
      <c r="A131" s="5"/>
      <c r="B131" s="48" t="s">
        <v>538</v>
      </c>
      <c r="C131" s="49"/>
      <c r="D131" s="74"/>
      <c r="E131" s="58"/>
      <c r="F131" s="68"/>
      <c r="G131" s="68"/>
      <c r="H131" s="52"/>
      <c r="I131" s="116"/>
      <c r="J131" s="116"/>
      <c r="K131" s="122"/>
      <c r="L131" s="122"/>
      <c r="M131" s="52"/>
      <c r="N131" s="52"/>
      <c r="O131" s="52"/>
      <c r="P131" s="52"/>
      <c r="Q131" s="52"/>
      <c r="R131" s="52"/>
      <c r="S131" s="122"/>
      <c r="T131" s="52"/>
      <c r="U131" s="116"/>
      <c r="V131" s="52"/>
      <c r="W131" s="52"/>
      <c r="X131" s="52"/>
      <c r="Y131" s="52"/>
      <c r="Z131" s="116"/>
      <c r="AA131" s="116"/>
      <c r="AB131" s="116"/>
      <c r="AC131" s="138"/>
      <c r="AD131" s="150">
        <f t="shared" si="4"/>
        <v>0</v>
      </c>
    </row>
    <row r="132" spans="1:30" ht="15.75" hidden="1" customHeight="1" x14ac:dyDescent="0.2">
      <c r="A132" s="47"/>
      <c r="B132" s="48" t="s">
        <v>539</v>
      </c>
      <c r="C132" s="49"/>
      <c r="D132" s="74"/>
      <c r="E132" s="68"/>
      <c r="F132" s="68"/>
      <c r="G132" s="68"/>
      <c r="H132" s="69"/>
      <c r="I132" s="143"/>
      <c r="J132" s="124"/>
      <c r="K132" s="122"/>
      <c r="L132" s="122"/>
      <c r="M132" s="122"/>
      <c r="N132" s="122"/>
      <c r="O132" s="122"/>
      <c r="P132" s="52"/>
      <c r="Q132" s="52"/>
      <c r="R132" s="52"/>
      <c r="S132" s="52"/>
      <c r="T132" s="52"/>
      <c r="U132" s="116"/>
      <c r="V132" s="52"/>
      <c r="W132" s="52"/>
      <c r="X132" s="52"/>
      <c r="Y132" s="52"/>
      <c r="Z132" s="116"/>
      <c r="AA132" s="116"/>
      <c r="AB132" s="116"/>
      <c r="AC132" s="138"/>
      <c r="AD132" s="150"/>
    </row>
    <row r="133" spans="1:30" ht="15.75" hidden="1" customHeight="1" x14ac:dyDescent="0.2">
      <c r="A133" s="47"/>
      <c r="B133" s="48" t="s">
        <v>540</v>
      </c>
      <c r="C133" s="49"/>
      <c r="D133" s="74"/>
      <c r="E133" s="68"/>
      <c r="F133" s="68"/>
      <c r="G133" s="68"/>
      <c r="H133" s="69"/>
      <c r="I133" s="116"/>
      <c r="J133" s="116"/>
      <c r="K133" s="122"/>
      <c r="L133" s="51"/>
      <c r="M133" s="122"/>
      <c r="N133" s="122"/>
      <c r="O133" s="122"/>
      <c r="P133" s="52"/>
      <c r="Q133" s="52"/>
      <c r="R133" s="52"/>
      <c r="S133" s="52"/>
      <c r="T133" s="52"/>
      <c r="U133" s="116"/>
      <c r="V133" s="52"/>
      <c r="W133" s="52"/>
      <c r="X133" s="52"/>
      <c r="Y133" s="116"/>
      <c r="Z133" s="116"/>
      <c r="AA133" s="116"/>
      <c r="AB133" s="116"/>
      <c r="AC133" s="138"/>
      <c r="AD133" s="150">
        <f t="shared" ref="AD133:AD139" si="5">COUNTA(E133:O133,Q133:AC133)</f>
        <v>0</v>
      </c>
    </row>
    <row r="134" spans="1:30" ht="15.75" hidden="1" customHeight="1" x14ac:dyDescent="0.2">
      <c r="A134" s="47">
        <v>66</v>
      </c>
      <c r="B134" s="48" t="s">
        <v>541</v>
      </c>
      <c r="C134" s="49"/>
      <c r="D134" s="74"/>
      <c r="E134" s="68"/>
      <c r="F134" s="68"/>
      <c r="G134" s="68"/>
      <c r="H134" s="52"/>
      <c r="I134" s="116"/>
      <c r="J134" s="116"/>
      <c r="K134" s="52"/>
      <c r="L134" s="52"/>
      <c r="M134" s="52"/>
      <c r="N134" s="52"/>
      <c r="O134" s="52"/>
      <c r="P134" s="52"/>
      <c r="Q134" s="52"/>
      <c r="R134" s="52"/>
      <c r="S134" s="52"/>
      <c r="T134" s="52"/>
      <c r="U134" s="52"/>
      <c r="V134" s="52"/>
      <c r="W134" s="52"/>
      <c r="X134" s="52"/>
      <c r="Y134" s="52"/>
      <c r="Z134" s="116"/>
      <c r="AA134" s="116"/>
      <c r="AB134" s="116"/>
      <c r="AC134" s="138"/>
      <c r="AD134" s="150">
        <f t="shared" si="5"/>
        <v>0</v>
      </c>
    </row>
    <row r="135" spans="1:30" ht="15.75" hidden="1" customHeight="1" x14ac:dyDescent="0.2">
      <c r="A135" s="129"/>
      <c r="B135" s="48" t="s">
        <v>542</v>
      </c>
      <c r="C135" s="63"/>
      <c r="D135" s="73"/>
      <c r="E135" s="58"/>
      <c r="F135" s="70"/>
      <c r="G135" s="68"/>
      <c r="H135" s="70"/>
      <c r="I135" s="116"/>
      <c r="J135" s="116"/>
      <c r="K135" s="52"/>
      <c r="L135" s="52"/>
      <c r="M135" s="52"/>
      <c r="N135" s="52"/>
      <c r="O135" s="52"/>
      <c r="P135" s="52"/>
      <c r="Q135" s="52"/>
      <c r="R135" s="52"/>
      <c r="S135" s="52"/>
      <c r="T135" s="52"/>
      <c r="U135" s="52"/>
      <c r="V135" s="52"/>
      <c r="W135" s="52"/>
      <c r="X135" s="52"/>
      <c r="Y135" s="52"/>
      <c r="Z135" s="116"/>
      <c r="AA135" s="116"/>
      <c r="AB135" s="116"/>
      <c r="AC135" s="138"/>
      <c r="AD135" s="150">
        <f t="shared" si="5"/>
        <v>0</v>
      </c>
    </row>
    <row r="136" spans="1:30" ht="15.75" hidden="1" customHeight="1" x14ac:dyDescent="0.2">
      <c r="A136" s="5"/>
      <c r="B136" s="48" t="s">
        <v>543</v>
      </c>
      <c r="C136" s="49"/>
      <c r="D136" s="73"/>
      <c r="E136" s="58"/>
      <c r="F136" s="70"/>
      <c r="G136" s="68"/>
      <c r="H136" s="52"/>
      <c r="I136" s="131"/>
      <c r="J136" s="116"/>
      <c r="K136" s="52"/>
      <c r="L136" s="52"/>
      <c r="M136" s="52"/>
      <c r="N136" s="52"/>
      <c r="O136" s="52"/>
      <c r="P136" s="52"/>
      <c r="Q136" s="52"/>
      <c r="R136" s="52"/>
      <c r="S136" s="52"/>
      <c r="T136" s="52"/>
      <c r="U136" s="52"/>
      <c r="V136" s="52"/>
      <c r="W136" s="52"/>
      <c r="X136" s="52"/>
      <c r="Y136" s="52"/>
      <c r="Z136" s="116"/>
      <c r="AA136" s="116"/>
      <c r="AB136" s="116"/>
      <c r="AC136" s="138"/>
      <c r="AD136" s="150">
        <f t="shared" si="5"/>
        <v>0</v>
      </c>
    </row>
    <row r="137" spans="1:30" ht="15.75" hidden="1" customHeight="1" x14ac:dyDescent="0.2">
      <c r="A137" s="212"/>
      <c r="B137" s="48" t="s">
        <v>544</v>
      </c>
      <c r="C137" s="63"/>
      <c r="D137" s="73"/>
      <c r="E137" s="68"/>
      <c r="F137" s="68"/>
      <c r="G137" s="68"/>
      <c r="H137" s="70"/>
      <c r="I137" s="116"/>
      <c r="J137" s="116"/>
      <c r="K137" s="52"/>
      <c r="L137" s="52"/>
      <c r="M137" s="52"/>
      <c r="N137" s="52"/>
      <c r="O137" s="52"/>
      <c r="P137" s="52"/>
      <c r="Q137" s="52"/>
      <c r="R137" s="116"/>
      <c r="S137" s="52"/>
      <c r="T137" s="52"/>
      <c r="U137" s="52"/>
      <c r="V137" s="52"/>
      <c r="W137" s="52"/>
      <c r="X137" s="52"/>
      <c r="Y137" s="52"/>
      <c r="Z137" s="116"/>
      <c r="AA137" s="116"/>
      <c r="AB137" s="116"/>
      <c r="AC137" s="138"/>
      <c r="AD137" s="150">
        <f t="shared" si="5"/>
        <v>0</v>
      </c>
    </row>
    <row r="138" spans="1:30" ht="15.75" hidden="1" customHeight="1" x14ac:dyDescent="0.2">
      <c r="A138" s="47"/>
      <c r="B138" s="48" t="s">
        <v>545</v>
      </c>
      <c r="C138" s="63"/>
      <c r="D138" s="73"/>
      <c r="E138" s="68"/>
      <c r="F138" s="68"/>
      <c r="G138" s="68"/>
      <c r="H138" s="70"/>
      <c r="I138" s="124"/>
      <c r="J138" s="116"/>
      <c r="K138" s="52"/>
      <c r="L138" s="52"/>
      <c r="M138" s="52"/>
      <c r="N138" s="52"/>
      <c r="O138" s="52"/>
      <c r="P138" s="52"/>
      <c r="Q138" s="52"/>
      <c r="R138" s="52"/>
      <c r="S138" s="52"/>
      <c r="T138" s="52"/>
      <c r="U138" s="52"/>
      <c r="V138" s="52"/>
      <c r="W138" s="52"/>
      <c r="X138" s="52"/>
      <c r="Y138" s="52"/>
      <c r="Z138" s="131"/>
      <c r="AA138" s="131"/>
      <c r="AB138" s="116"/>
      <c r="AC138" s="116"/>
      <c r="AD138" s="150">
        <f t="shared" si="5"/>
        <v>0</v>
      </c>
    </row>
    <row r="139" spans="1:30" ht="15.75" customHeight="1" x14ac:dyDescent="0.2">
      <c r="A139" s="47">
        <v>89</v>
      </c>
      <c r="B139" s="48" t="s">
        <v>546</v>
      </c>
      <c r="C139" s="63">
        <v>4</v>
      </c>
      <c r="D139" s="74"/>
      <c r="E139" s="68"/>
      <c r="F139" s="68"/>
      <c r="G139" s="68"/>
      <c r="H139" s="69"/>
      <c r="I139" s="143"/>
      <c r="J139" s="124"/>
      <c r="K139" s="122"/>
      <c r="L139" s="124"/>
      <c r="M139" s="131" t="s">
        <v>620</v>
      </c>
      <c r="N139" s="122" t="s">
        <v>621</v>
      </c>
      <c r="O139" s="122" t="s">
        <v>622</v>
      </c>
      <c r="P139" s="124"/>
      <c r="Q139" s="122"/>
      <c r="R139" s="122"/>
      <c r="S139" s="122" t="s">
        <v>624</v>
      </c>
      <c r="T139" s="122"/>
      <c r="U139" s="127"/>
      <c r="V139" s="131"/>
      <c r="W139" s="131"/>
      <c r="X139" s="52"/>
      <c r="Y139" s="149"/>
      <c r="Z139" s="131"/>
      <c r="AA139" s="149"/>
      <c r="AB139" s="138"/>
      <c r="AC139" s="138"/>
      <c r="AD139" s="150">
        <f t="shared" si="5"/>
        <v>4</v>
      </c>
    </row>
    <row r="140" spans="1:30" ht="15.75" hidden="1" customHeight="1" x14ac:dyDescent="0.2">
      <c r="A140" s="5"/>
      <c r="B140" s="48" t="s">
        <v>554</v>
      </c>
      <c r="C140" s="63"/>
      <c r="D140" s="74"/>
      <c r="E140" s="58"/>
      <c r="F140" s="68"/>
      <c r="G140" s="68"/>
      <c r="H140" s="52"/>
      <c r="I140" s="116"/>
      <c r="J140" s="116"/>
      <c r="K140" s="122"/>
      <c r="L140" s="122"/>
      <c r="M140" s="116"/>
      <c r="N140" s="52"/>
      <c r="O140" s="52"/>
      <c r="P140" s="116"/>
      <c r="Q140" s="52"/>
      <c r="R140" s="52"/>
      <c r="S140" s="122"/>
      <c r="T140" s="52"/>
      <c r="U140" s="52"/>
      <c r="V140" s="52"/>
      <c r="W140" s="116"/>
      <c r="X140" s="52"/>
      <c r="Y140" s="116"/>
      <c r="Z140" s="116"/>
      <c r="AA140" s="116"/>
      <c r="AB140" s="116"/>
      <c r="AC140" s="138"/>
      <c r="AD140" s="150"/>
    </row>
    <row r="141" spans="1:30" ht="15.75" customHeight="1" x14ac:dyDescent="0.2">
      <c r="A141" s="47"/>
      <c r="B141" s="48" t="s">
        <v>104</v>
      </c>
      <c r="C141" s="63">
        <v>4</v>
      </c>
      <c r="D141" s="74"/>
      <c r="E141" s="68" t="s">
        <v>613</v>
      </c>
      <c r="F141" s="68" t="s">
        <v>614</v>
      </c>
      <c r="G141" s="68"/>
      <c r="H141" s="69"/>
      <c r="I141" s="143"/>
      <c r="J141" s="124" t="s">
        <v>618</v>
      </c>
      <c r="K141" s="122"/>
      <c r="L141" s="52"/>
      <c r="M141" s="124"/>
      <c r="N141" s="122"/>
      <c r="O141" s="124"/>
      <c r="P141" s="122" t="s">
        <v>380</v>
      </c>
      <c r="Q141" s="52"/>
      <c r="R141" s="122"/>
      <c r="S141" s="122"/>
      <c r="T141" s="116"/>
      <c r="U141" s="52"/>
      <c r="V141" s="52"/>
      <c r="W141" s="116"/>
      <c r="X141" s="136"/>
      <c r="Y141" s="149"/>
      <c r="Z141" s="116"/>
      <c r="AA141" s="116"/>
      <c r="AB141" s="116"/>
      <c r="AC141" s="138"/>
      <c r="AD141" s="150">
        <f>COUNTA(E141:O141,Q141:AC141)</f>
        <v>3</v>
      </c>
    </row>
    <row r="142" spans="1:30" ht="15.75" customHeight="1" x14ac:dyDescent="0.2">
      <c r="A142" s="47">
        <v>91</v>
      </c>
      <c r="B142" s="48" t="s">
        <v>261</v>
      </c>
      <c r="C142" s="63">
        <v>3</v>
      </c>
      <c r="D142" s="74"/>
      <c r="E142" s="58"/>
      <c r="F142" s="68"/>
      <c r="G142" s="68"/>
      <c r="H142" s="70"/>
      <c r="I142" s="70"/>
      <c r="J142" s="116"/>
      <c r="K142" s="122"/>
      <c r="L142" s="124"/>
      <c r="M142" s="116"/>
      <c r="N142" s="52"/>
      <c r="O142" s="52"/>
      <c r="P142" s="116"/>
      <c r="Q142" s="116"/>
      <c r="R142" s="52"/>
      <c r="S142" s="122"/>
      <c r="T142" s="122" t="s">
        <v>625</v>
      </c>
      <c r="U142" s="127"/>
      <c r="V142" s="127"/>
      <c r="W142" s="131"/>
      <c r="X142" s="136" t="s">
        <v>629</v>
      </c>
      <c r="Y142" s="131"/>
      <c r="Z142" s="131"/>
      <c r="AA142" s="149"/>
      <c r="AB142" s="138"/>
      <c r="AC142" s="138" t="s">
        <v>631</v>
      </c>
      <c r="AD142" s="150">
        <f t="shared" ref="AD142:AD148" si="6">COUNTA(E142:O142,Q142:AC142)</f>
        <v>3</v>
      </c>
    </row>
    <row r="143" spans="1:30" ht="15.75" customHeight="1" x14ac:dyDescent="0.2">
      <c r="A143" s="47"/>
      <c r="B143" s="48" t="s">
        <v>448</v>
      </c>
      <c r="C143" s="63">
        <v>3</v>
      </c>
      <c r="D143" s="73"/>
      <c r="E143" s="68"/>
      <c r="F143" s="70"/>
      <c r="G143" s="68"/>
      <c r="H143" s="68"/>
      <c r="I143" s="143"/>
      <c r="J143" s="124"/>
      <c r="K143" s="52"/>
      <c r="L143" s="122"/>
      <c r="M143" s="131"/>
      <c r="N143" s="122"/>
      <c r="O143" s="122"/>
      <c r="P143" s="122"/>
      <c r="Q143" s="122"/>
      <c r="R143" s="122"/>
      <c r="S143" s="122"/>
      <c r="T143" s="122"/>
      <c r="U143" s="127"/>
      <c r="V143" s="127"/>
      <c r="W143" s="131"/>
      <c r="X143" s="136"/>
      <c r="Y143" s="131"/>
      <c r="Z143" s="131" t="s">
        <v>389</v>
      </c>
      <c r="AA143" s="131" t="s">
        <v>630</v>
      </c>
      <c r="AB143" s="138" t="s">
        <v>633</v>
      </c>
      <c r="AC143" s="138"/>
      <c r="AD143" s="150">
        <f t="shared" si="6"/>
        <v>3</v>
      </c>
    </row>
    <row r="144" spans="1:30" ht="15.75" customHeight="1" x14ac:dyDescent="0.2">
      <c r="A144" s="47">
        <v>93</v>
      </c>
      <c r="B144" s="48" t="s">
        <v>96</v>
      </c>
      <c r="C144" s="63">
        <v>2</v>
      </c>
      <c r="D144" s="74" t="s">
        <v>19</v>
      </c>
      <c r="E144" s="68"/>
      <c r="F144" s="68" t="s">
        <v>614</v>
      </c>
      <c r="G144" s="68"/>
      <c r="H144" s="70"/>
      <c r="I144" s="115"/>
      <c r="J144" s="124"/>
      <c r="K144" s="52"/>
      <c r="L144" s="122"/>
      <c r="M144" s="124"/>
      <c r="N144" s="124"/>
      <c r="O144" s="122"/>
      <c r="P144" s="122" t="s">
        <v>380</v>
      </c>
      <c r="Q144" s="122"/>
      <c r="R144" s="122"/>
      <c r="S144" s="122"/>
      <c r="T144" s="122"/>
      <c r="U144" s="127"/>
      <c r="V144" s="127"/>
      <c r="W144" s="131"/>
      <c r="X144" s="136"/>
      <c r="Y144" s="131"/>
      <c r="Z144" s="131"/>
      <c r="AA144" s="149"/>
      <c r="AB144" s="138"/>
      <c r="AC144" s="138"/>
      <c r="AD144" s="150">
        <f t="shared" si="6"/>
        <v>1</v>
      </c>
    </row>
    <row r="145" spans="1:30" ht="15.75" customHeight="1" x14ac:dyDescent="0.2">
      <c r="A145" s="47">
        <v>94</v>
      </c>
      <c r="B145" s="48" t="s">
        <v>476</v>
      </c>
      <c r="C145" s="63">
        <v>2</v>
      </c>
      <c r="D145" s="73"/>
      <c r="E145" s="58"/>
      <c r="F145" s="68"/>
      <c r="G145" s="68"/>
      <c r="H145" s="68"/>
      <c r="I145" s="233"/>
      <c r="J145" s="117"/>
      <c r="K145" s="122"/>
      <c r="L145" s="52"/>
      <c r="M145" s="124"/>
      <c r="N145" s="124"/>
      <c r="O145" s="122"/>
      <c r="P145" s="124"/>
      <c r="Q145" s="124"/>
      <c r="R145" s="122"/>
      <c r="S145" s="122"/>
      <c r="T145" s="122"/>
      <c r="U145" s="127"/>
      <c r="V145" s="127"/>
      <c r="W145" s="131"/>
      <c r="X145" s="136"/>
      <c r="Y145" s="131"/>
      <c r="Z145" s="131"/>
      <c r="AA145" s="131" t="s">
        <v>630</v>
      </c>
      <c r="AB145" s="138" t="s">
        <v>633</v>
      </c>
      <c r="AC145" s="138"/>
      <c r="AD145" s="150">
        <f t="shared" si="6"/>
        <v>2</v>
      </c>
    </row>
    <row r="146" spans="1:30" ht="15.75" customHeight="1" x14ac:dyDescent="0.2">
      <c r="A146" s="47"/>
      <c r="B146" s="48" t="s">
        <v>109</v>
      </c>
      <c r="C146" s="63">
        <v>2</v>
      </c>
      <c r="D146" s="74"/>
      <c r="E146" s="68"/>
      <c r="F146" s="68" t="s">
        <v>614</v>
      </c>
      <c r="G146" s="68"/>
      <c r="H146" s="68"/>
      <c r="I146" s="115"/>
      <c r="J146" s="124"/>
      <c r="K146" s="52"/>
      <c r="L146" s="122"/>
      <c r="M146" s="131" t="s">
        <v>620</v>
      </c>
      <c r="N146" s="116"/>
      <c r="O146" s="52"/>
      <c r="P146" s="124"/>
      <c r="Q146" s="124"/>
      <c r="R146" s="122"/>
      <c r="S146" s="124"/>
      <c r="T146" s="124"/>
      <c r="U146" s="127"/>
      <c r="V146" s="127"/>
      <c r="W146" s="131"/>
      <c r="X146" s="136"/>
      <c r="Y146" s="131"/>
      <c r="Z146" s="131"/>
      <c r="AA146" s="149"/>
      <c r="AB146" s="138"/>
      <c r="AC146" s="138"/>
      <c r="AD146" s="150">
        <f>COUNTA(E146:O146,Q146:AC146)</f>
        <v>2</v>
      </c>
    </row>
    <row r="147" spans="1:30" ht="15.75" customHeight="1" x14ac:dyDescent="0.2">
      <c r="A147" s="47"/>
      <c r="B147" s="48" t="s">
        <v>219</v>
      </c>
      <c r="C147" s="63">
        <v>2</v>
      </c>
      <c r="D147" s="73"/>
      <c r="E147" s="58"/>
      <c r="F147" s="68"/>
      <c r="G147" s="68"/>
      <c r="H147" s="68"/>
      <c r="I147" s="70"/>
      <c r="J147" s="117"/>
      <c r="K147" s="122"/>
      <c r="L147" s="52"/>
      <c r="M147" s="124"/>
      <c r="N147" s="122"/>
      <c r="O147" s="122"/>
      <c r="P147" s="124"/>
      <c r="Q147" s="122"/>
      <c r="R147" s="122"/>
      <c r="S147" s="124"/>
      <c r="T147" s="122"/>
      <c r="U147" s="127"/>
      <c r="V147" s="127"/>
      <c r="W147" s="131"/>
      <c r="X147" s="136"/>
      <c r="Y147" s="131"/>
      <c r="Z147" s="131"/>
      <c r="AA147" s="131" t="s">
        <v>630</v>
      </c>
      <c r="AB147" s="138"/>
      <c r="AC147" s="138" t="s">
        <v>631</v>
      </c>
      <c r="AD147" s="150">
        <f t="shared" si="6"/>
        <v>2</v>
      </c>
    </row>
    <row r="148" spans="1:30" ht="15.75" customHeight="1" x14ac:dyDescent="0.2">
      <c r="A148" s="47"/>
      <c r="B148" s="48" t="s">
        <v>550</v>
      </c>
      <c r="C148" s="63">
        <v>2</v>
      </c>
      <c r="D148" s="74"/>
      <c r="E148" s="58"/>
      <c r="F148" s="68" t="s">
        <v>614</v>
      </c>
      <c r="G148" s="68"/>
      <c r="H148" s="68"/>
      <c r="I148" s="68"/>
      <c r="J148" s="124"/>
      <c r="K148" s="52"/>
      <c r="L148" s="122"/>
      <c r="M148" s="124"/>
      <c r="N148" s="124"/>
      <c r="O148" s="122"/>
      <c r="P148" s="122"/>
      <c r="Q148" s="122"/>
      <c r="R148" s="122"/>
      <c r="S148" s="122"/>
      <c r="T148" s="122"/>
      <c r="U148" s="127"/>
      <c r="V148" s="127"/>
      <c r="W148" s="131"/>
      <c r="X148" s="136"/>
      <c r="Y148" s="131"/>
      <c r="Z148" s="131"/>
      <c r="AA148" s="149"/>
      <c r="AB148" s="138" t="s">
        <v>633</v>
      </c>
      <c r="AC148" s="138"/>
      <c r="AD148" s="150">
        <f t="shared" si="6"/>
        <v>2</v>
      </c>
    </row>
    <row r="149" spans="1:30" ht="15.75" customHeight="1" x14ac:dyDescent="0.2">
      <c r="A149" s="47"/>
      <c r="B149" s="48" t="s">
        <v>414</v>
      </c>
      <c r="C149" s="63">
        <v>2</v>
      </c>
      <c r="D149" s="73"/>
      <c r="E149" s="58"/>
      <c r="F149" s="68" t="s">
        <v>614</v>
      </c>
      <c r="G149" s="68"/>
      <c r="H149" s="68"/>
      <c r="I149" s="233"/>
      <c r="J149" s="124"/>
      <c r="K149" s="122"/>
      <c r="L149" s="122"/>
      <c r="M149" s="131" t="s">
        <v>620</v>
      </c>
      <c r="N149" s="124"/>
      <c r="O149" s="124"/>
      <c r="P149" s="122"/>
      <c r="Q149" s="122"/>
      <c r="R149" s="122"/>
      <c r="S149" s="122"/>
      <c r="T149" s="122"/>
      <c r="U149" s="127"/>
      <c r="V149" s="127"/>
      <c r="W149" s="131"/>
      <c r="X149" s="136"/>
      <c r="Y149" s="131"/>
      <c r="Z149" s="131"/>
      <c r="AA149" s="149"/>
      <c r="AB149" s="138"/>
      <c r="AC149" s="138"/>
      <c r="AD149" s="150">
        <f>COUNTA(E149:O149,Q149:AC149)</f>
        <v>2</v>
      </c>
    </row>
    <row r="150" spans="1:30" ht="15.75" customHeight="1" x14ac:dyDescent="0.2">
      <c r="A150" s="47"/>
      <c r="B150" s="48" t="s">
        <v>271</v>
      </c>
      <c r="C150" s="63">
        <v>2</v>
      </c>
      <c r="D150" s="73"/>
      <c r="E150" s="58"/>
      <c r="F150" s="68"/>
      <c r="G150" s="68"/>
      <c r="H150" s="68"/>
      <c r="I150" s="233"/>
      <c r="J150" s="117"/>
      <c r="K150" s="122"/>
      <c r="L150" s="52"/>
      <c r="M150" s="124"/>
      <c r="N150" s="124"/>
      <c r="O150" s="124"/>
      <c r="P150" s="122"/>
      <c r="Q150" s="122"/>
      <c r="R150" s="122"/>
      <c r="S150" s="122"/>
      <c r="T150" s="122"/>
      <c r="U150" s="127"/>
      <c r="V150" s="127"/>
      <c r="W150" s="131"/>
      <c r="X150" s="136"/>
      <c r="Y150" s="149" t="s">
        <v>388</v>
      </c>
      <c r="Z150" s="131"/>
      <c r="AA150" s="149"/>
      <c r="AB150" s="138" t="s">
        <v>633</v>
      </c>
      <c r="AC150" s="138"/>
      <c r="AD150" s="150">
        <f>COUNTA(E150:O150,Q150:AC150)</f>
        <v>2</v>
      </c>
    </row>
    <row r="151" spans="1:30" ht="15.75" customHeight="1" x14ac:dyDescent="0.2">
      <c r="A151" s="47">
        <v>100</v>
      </c>
      <c r="B151" s="48" t="s">
        <v>551</v>
      </c>
      <c r="C151" s="63">
        <v>1</v>
      </c>
      <c r="D151" s="74" t="s">
        <v>19</v>
      </c>
      <c r="E151" s="68"/>
      <c r="F151" s="70"/>
      <c r="G151" s="68"/>
      <c r="H151" s="68"/>
      <c r="I151" s="115"/>
      <c r="J151" s="124"/>
      <c r="K151" s="52"/>
      <c r="L151" s="122"/>
      <c r="M151" s="131"/>
      <c r="N151" s="124"/>
      <c r="O151" s="124"/>
      <c r="P151" s="122"/>
      <c r="Q151" s="122"/>
      <c r="R151" s="122"/>
      <c r="S151" s="122"/>
      <c r="T151" s="122"/>
      <c r="U151" s="127"/>
      <c r="V151" s="127"/>
      <c r="W151" s="131"/>
      <c r="X151" s="136"/>
      <c r="Y151" s="131"/>
      <c r="Z151" s="131" t="s">
        <v>389</v>
      </c>
      <c r="AA151" s="149"/>
      <c r="AB151" s="138"/>
      <c r="AC151" s="138"/>
      <c r="AD151" s="150">
        <f t="shared" ref="AD151:AD161" si="7">COUNTA(E151:O151,Q151:AC151)</f>
        <v>1</v>
      </c>
    </row>
    <row r="152" spans="1:30" ht="15.75" customHeight="1" x14ac:dyDescent="0.2">
      <c r="A152" s="47">
        <v>101</v>
      </c>
      <c r="B152" s="48" t="s">
        <v>227</v>
      </c>
      <c r="C152" s="63">
        <v>1</v>
      </c>
      <c r="D152" s="73"/>
      <c r="E152" s="68"/>
      <c r="F152" s="70"/>
      <c r="G152" s="68"/>
      <c r="H152" s="68"/>
      <c r="I152" s="115"/>
      <c r="J152" s="124"/>
      <c r="K152" s="52"/>
      <c r="L152" s="122"/>
      <c r="M152" s="131"/>
      <c r="N152" s="124"/>
      <c r="O152" s="124"/>
      <c r="P152" s="122"/>
      <c r="Q152" s="122"/>
      <c r="R152" s="122"/>
      <c r="S152" s="122"/>
      <c r="T152" s="122"/>
      <c r="U152" s="127"/>
      <c r="V152" s="127"/>
      <c r="W152" s="131"/>
      <c r="X152" s="136"/>
      <c r="Y152" s="131"/>
      <c r="Z152" s="131"/>
      <c r="AA152" s="149"/>
      <c r="AB152" s="138"/>
      <c r="AC152" s="138" t="s">
        <v>631</v>
      </c>
      <c r="AD152" s="150">
        <f t="shared" si="7"/>
        <v>1</v>
      </c>
    </row>
    <row r="153" spans="1:30" ht="15.75" customHeight="1" x14ac:dyDescent="0.2">
      <c r="A153" s="129"/>
      <c r="B153" s="48" t="s">
        <v>189</v>
      </c>
      <c r="C153" s="63">
        <v>1</v>
      </c>
      <c r="D153" s="73"/>
      <c r="E153" s="58"/>
      <c r="F153" s="68"/>
      <c r="G153" s="68"/>
      <c r="H153" s="70"/>
      <c r="I153" s="233"/>
      <c r="J153" s="116"/>
      <c r="K153" s="122"/>
      <c r="L153" s="122"/>
      <c r="M153" s="131"/>
      <c r="N153" s="124"/>
      <c r="O153" s="116"/>
      <c r="P153" s="52"/>
      <c r="Q153" s="122" t="s">
        <v>632</v>
      </c>
      <c r="R153" s="122"/>
      <c r="S153" s="122"/>
      <c r="T153" s="122"/>
      <c r="U153" s="127"/>
      <c r="V153" s="127"/>
      <c r="W153" s="131"/>
      <c r="X153" s="136"/>
      <c r="Y153" s="131"/>
      <c r="Z153" s="131"/>
      <c r="AA153" s="149"/>
      <c r="AB153" s="138"/>
      <c r="AC153" s="138"/>
      <c r="AD153" s="150">
        <f t="shared" si="7"/>
        <v>1</v>
      </c>
    </row>
    <row r="154" spans="1:30" ht="15.75" customHeight="1" x14ac:dyDescent="0.2">
      <c r="A154" s="47"/>
      <c r="B154" s="48" t="s">
        <v>552</v>
      </c>
      <c r="C154" s="63">
        <v>1</v>
      </c>
      <c r="D154" s="73"/>
      <c r="E154" s="68"/>
      <c r="F154" s="70"/>
      <c r="G154" s="68"/>
      <c r="H154" s="68"/>
      <c r="I154" s="115"/>
      <c r="J154" s="124"/>
      <c r="K154" s="52"/>
      <c r="L154" s="122"/>
      <c r="M154" s="131"/>
      <c r="N154" s="124"/>
      <c r="O154" s="124"/>
      <c r="P154" s="122"/>
      <c r="Q154" s="122"/>
      <c r="R154" s="122"/>
      <c r="S154" s="122"/>
      <c r="T154" s="122"/>
      <c r="U154" s="127"/>
      <c r="V154" s="127"/>
      <c r="W154" s="131"/>
      <c r="X154" s="136"/>
      <c r="Y154" s="131"/>
      <c r="Z154" s="131"/>
      <c r="AA154" s="149"/>
      <c r="AB154" s="138"/>
      <c r="AC154" s="138" t="s">
        <v>631</v>
      </c>
      <c r="AD154" s="150">
        <f t="shared" si="7"/>
        <v>1</v>
      </c>
    </row>
    <row r="155" spans="1:30" ht="15.75" customHeight="1" x14ac:dyDescent="0.2">
      <c r="A155" s="47"/>
      <c r="B155" s="48" t="s">
        <v>439</v>
      </c>
      <c r="C155" s="63">
        <v>1</v>
      </c>
      <c r="D155" s="73"/>
      <c r="E155" s="68"/>
      <c r="F155" s="68"/>
      <c r="G155" s="68"/>
      <c r="H155" s="68"/>
      <c r="I155" s="115"/>
      <c r="J155" s="116"/>
      <c r="K155" s="122" t="s">
        <v>396</v>
      </c>
      <c r="L155" s="122"/>
      <c r="M155" s="124"/>
      <c r="N155" s="124"/>
      <c r="O155" s="124"/>
      <c r="P155" s="122"/>
      <c r="Q155" s="122"/>
      <c r="R155" s="122"/>
      <c r="S155" s="122"/>
      <c r="T155" s="122"/>
      <c r="U155" s="127"/>
      <c r="V155" s="127"/>
      <c r="W155" s="131"/>
      <c r="X155" s="136"/>
      <c r="Y155" s="131"/>
      <c r="Z155" s="131"/>
      <c r="AA155" s="149"/>
      <c r="AB155" s="138"/>
      <c r="AC155" s="138"/>
      <c r="AD155" s="150">
        <f t="shared" si="7"/>
        <v>1</v>
      </c>
    </row>
    <row r="156" spans="1:30" ht="15.75" customHeight="1" x14ac:dyDescent="0.2">
      <c r="A156" s="47"/>
      <c r="B156" s="48" t="s">
        <v>560</v>
      </c>
      <c r="C156" s="63">
        <v>1</v>
      </c>
      <c r="D156" s="73"/>
      <c r="E156" s="68"/>
      <c r="F156" s="70"/>
      <c r="G156" s="68"/>
      <c r="H156" s="68"/>
      <c r="I156" s="115"/>
      <c r="J156" s="124"/>
      <c r="K156" s="52"/>
      <c r="L156" s="122"/>
      <c r="M156" s="131"/>
      <c r="N156" s="124"/>
      <c r="O156" s="124"/>
      <c r="P156" s="122"/>
      <c r="Q156" s="122"/>
      <c r="R156" s="122"/>
      <c r="S156" s="122"/>
      <c r="T156" s="122"/>
      <c r="U156" s="127"/>
      <c r="V156" s="127"/>
      <c r="W156" s="131"/>
      <c r="X156" s="136"/>
      <c r="Y156" s="131"/>
      <c r="Z156" s="131"/>
      <c r="AA156" s="149"/>
      <c r="AB156" s="138"/>
      <c r="AC156" s="138" t="s">
        <v>631</v>
      </c>
      <c r="AD156" s="150">
        <f t="shared" si="7"/>
        <v>1</v>
      </c>
    </row>
    <row r="157" spans="1:30" ht="15.75" customHeight="1" x14ac:dyDescent="0.2">
      <c r="A157" s="47"/>
      <c r="B157" s="48" t="s">
        <v>574</v>
      </c>
      <c r="C157" s="63">
        <v>1</v>
      </c>
      <c r="D157" s="73"/>
      <c r="E157" s="68"/>
      <c r="F157" s="68"/>
      <c r="G157" s="68"/>
      <c r="H157" s="142"/>
      <c r="I157" s="224"/>
      <c r="J157" s="124"/>
      <c r="K157" s="52"/>
      <c r="L157" s="52"/>
      <c r="M157" s="116"/>
      <c r="N157" s="116"/>
      <c r="O157" s="116"/>
      <c r="P157" s="52"/>
      <c r="Q157" s="52"/>
      <c r="R157" s="52"/>
      <c r="S157" s="52"/>
      <c r="T157" s="52"/>
      <c r="U157" s="52"/>
      <c r="V157" s="52"/>
      <c r="W157" s="116"/>
      <c r="X157" s="52"/>
      <c r="Y157" s="116"/>
      <c r="Z157" s="116"/>
      <c r="AA157" s="116"/>
      <c r="AB157" s="116"/>
      <c r="AC157" s="138" t="s">
        <v>631</v>
      </c>
      <c r="AD157" s="150">
        <f t="shared" si="7"/>
        <v>1</v>
      </c>
    </row>
    <row r="158" spans="1:30" ht="15.75" customHeight="1" x14ac:dyDescent="0.2">
      <c r="A158" s="47"/>
      <c r="B158" s="48" t="s">
        <v>562</v>
      </c>
      <c r="C158" s="63">
        <v>1</v>
      </c>
      <c r="D158" s="73"/>
      <c r="E158" s="68"/>
      <c r="F158" s="70"/>
      <c r="G158" s="68"/>
      <c r="H158" s="68"/>
      <c r="I158" s="115"/>
      <c r="J158" s="124"/>
      <c r="K158" s="52"/>
      <c r="L158" s="122"/>
      <c r="M158" s="131"/>
      <c r="N158" s="124"/>
      <c r="O158" s="124"/>
      <c r="P158" s="122"/>
      <c r="Q158" s="122"/>
      <c r="R158" s="122"/>
      <c r="S158" s="122"/>
      <c r="T158" s="122"/>
      <c r="U158" s="127"/>
      <c r="V158" s="127"/>
      <c r="W158" s="131"/>
      <c r="X158" s="136"/>
      <c r="Y158" s="131"/>
      <c r="Z158" s="131"/>
      <c r="AA158" s="149"/>
      <c r="AB158" s="138"/>
      <c r="AC158" s="138" t="s">
        <v>631</v>
      </c>
      <c r="AD158" s="150">
        <f t="shared" si="7"/>
        <v>1</v>
      </c>
    </row>
    <row r="159" spans="1:30" ht="15.75" customHeight="1" x14ac:dyDescent="0.2">
      <c r="A159" s="47"/>
      <c r="B159" s="48" t="s">
        <v>563</v>
      </c>
      <c r="C159" s="63">
        <v>1</v>
      </c>
      <c r="D159" s="73"/>
      <c r="E159" s="68"/>
      <c r="F159" s="70"/>
      <c r="G159" s="68"/>
      <c r="H159" s="68" t="s">
        <v>616</v>
      </c>
      <c r="I159" s="115"/>
      <c r="J159" s="124"/>
      <c r="K159" s="52"/>
      <c r="L159" s="122"/>
      <c r="M159" s="131"/>
      <c r="N159" s="124"/>
      <c r="O159" s="124"/>
      <c r="P159" s="122"/>
      <c r="Q159" s="122"/>
      <c r="R159" s="122"/>
      <c r="S159" s="122"/>
      <c r="T159" s="122"/>
      <c r="U159" s="127"/>
      <c r="V159" s="127"/>
      <c r="W159" s="131"/>
      <c r="X159" s="136"/>
      <c r="Y159" s="131"/>
      <c r="Z159" s="131"/>
      <c r="AA159" s="149"/>
      <c r="AB159" s="138"/>
      <c r="AC159" s="138"/>
      <c r="AD159" s="150">
        <f t="shared" si="7"/>
        <v>1</v>
      </c>
    </row>
    <row r="160" spans="1:30" ht="15.75" customHeight="1" x14ac:dyDescent="0.2">
      <c r="A160" s="47"/>
      <c r="B160" s="48" t="s">
        <v>547</v>
      </c>
      <c r="C160" s="63">
        <v>1</v>
      </c>
      <c r="D160" s="73"/>
      <c r="E160" s="68"/>
      <c r="F160" s="70"/>
      <c r="G160" s="68"/>
      <c r="H160" s="68"/>
      <c r="I160" s="115"/>
      <c r="J160" s="124"/>
      <c r="K160" s="52"/>
      <c r="L160" s="122"/>
      <c r="M160" s="131"/>
      <c r="N160" s="124"/>
      <c r="O160" s="124"/>
      <c r="P160" s="122"/>
      <c r="Q160" s="122"/>
      <c r="R160" s="122"/>
      <c r="S160" s="122"/>
      <c r="T160" s="122"/>
      <c r="U160" s="127"/>
      <c r="V160" s="127"/>
      <c r="W160" s="131"/>
      <c r="X160" s="136"/>
      <c r="Y160" s="131"/>
      <c r="Z160" s="131"/>
      <c r="AA160" s="149"/>
      <c r="AB160" s="138" t="s">
        <v>633</v>
      </c>
      <c r="AC160" s="138"/>
      <c r="AD160" s="150">
        <f t="shared" si="7"/>
        <v>1</v>
      </c>
    </row>
    <row r="161" spans="1:30" ht="15.75" customHeight="1" x14ac:dyDescent="0.2">
      <c r="A161" s="47"/>
      <c r="B161" s="48" t="s">
        <v>556</v>
      </c>
      <c r="C161" s="63">
        <v>1</v>
      </c>
      <c r="D161" s="73"/>
      <c r="E161" s="68"/>
      <c r="F161" s="70"/>
      <c r="G161" s="68"/>
      <c r="H161" s="68"/>
      <c r="I161" s="115"/>
      <c r="J161" s="124"/>
      <c r="K161" s="52"/>
      <c r="L161" s="122"/>
      <c r="M161" s="131"/>
      <c r="N161" s="124"/>
      <c r="O161" s="124"/>
      <c r="P161" s="122"/>
      <c r="Q161" s="122"/>
      <c r="R161" s="122"/>
      <c r="S161" s="122"/>
      <c r="T161" s="122"/>
      <c r="U161" s="127"/>
      <c r="V161" s="127"/>
      <c r="W161" s="131"/>
      <c r="X161" s="136"/>
      <c r="Y161" s="131"/>
      <c r="Z161" s="131" t="s">
        <v>389</v>
      </c>
      <c r="AA161" s="149"/>
      <c r="AB161" s="138"/>
      <c r="AC161" s="138"/>
      <c r="AD161" s="150">
        <f t="shared" si="7"/>
        <v>1</v>
      </c>
    </row>
    <row r="162" spans="1:30" ht="15.75" customHeight="1" x14ac:dyDescent="0.2">
      <c r="A162" s="47"/>
      <c r="B162" s="48" t="s">
        <v>196</v>
      </c>
      <c r="C162" s="63">
        <v>1</v>
      </c>
      <c r="D162" s="73"/>
      <c r="E162" s="58"/>
      <c r="F162" s="68"/>
      <c r="G162" s="68"/>
      <c r="H162" s="69"/>
      <c r="I162" s="116"/>
      <c r="J162" s="117"/>
      <c r="K162" s="122"/>
      <c r="L162" s="52"/>
      <c r="M162" s="124"/>
      <c r="N162" s="122"/>
      <c r="O162" s="124"/>
      <c r="P162" s="122"/>
      <c r="Q162" s="122"/>
      <c r="R162" s="122"/>
      <c r="S162" s="122"/>
      <c r="T162" s="122" t="s">
        <v>625</v>
      </c>
      <c r="U162" s="127"/>
      <c r="V162" s="127"/>
      <c r="W162" s="131"/>
      <c r="X162" s="136"/>
      <c r="Y162" s="131"/>
      <c r="Z162" s="131"/>
      <c r="AA162" s="149"/>
      <c r="AB162" s="138"/>
      <c r="AC162" s="138"/>
      <c r="AD162" s="150">
        <f>COUNTA(E162:O162,Q162:AC162)</f>
        <v>1</v>
      </c>
    </row>
    <row r="163" spans="1:30" ht="15.75" customHeight="1" x14ac:dyDescent="0.2">
      <c r="A163" s="47"/>
      <c r="B163" s="48" t="s">
        <v>575</v>
      </c>
      <c r="C163" s="63">
        <v>1</v>
      </c>
      <c r="D163" s="73"/>
      <c r="E163" s="68" t="s">
        <v>613</v>
      </c>
      <c r="F163" s="68"/>
      <c r="G163" s="68"/>
      <c r="H163" s="68"/>
      <c r="I163" s="124"/>
      <c r="J163" s="116"/>
      <c r="K163" s="52"/>
      <c r="L163" s="52"/>
      <c r="M163" s="116"/>
      <c r="N163" s="122"/>
      <c r="O163" s="122"/>
      <c r="P163" s="52"/>
      <c r="Q163" s="52"/>
      <c r="R163" s="122"/>
      <c r="S163" s="52"/>
      <c r="T163" s="52"/>
      <c r="U163" s="52"/>
      <c r="V163" s="52"/>
      <c r="W163" s="116"/>
      <c r="X163" s="136"/>
      <c r="Y163" s="131"/>
      <c r="Z163" s="131"/>
      <c r="AA163" s="149"/>
      <c r="AB163" s="138"/>
      <c r="AC163" s="138"/>
      <c r="AD163" s="150">
        <f>COUNTA(E163:O163,Q163:AC163)</f>
        <v>1</v>
      </c>
    </row>
    <row r="164" spans="1:30" ht="15.75" hidden="1" customHeight="1" x14ac:dyDescent="0.2">
      <c r="A164" s="47"/>
      <c r="B164" s="48" t="s">
        <v>576</v>
      </c>
      <c r="C164" s="63"/>
      <c r="D164" s="73"/>
      <c r="E164" s="58"/>
      <c r="F164" s="70"/>
      <c r="G164" s="68"/>
      <c r="H164" s="52"/>
      <c r="I164" s="116"/>
      <c r="J164" s="116"/>
      <c r="K164" s="52"/>
      <c r="L164" s="52"/>
      <c r="M164" s="116"/>
      <c r="N164" s="122"/>
      <c r="O164" s="52"/>
      <c r="P164" s="52"/>
      <c r="Q164" s="122"/>
      <c r="R164" s="52"/>
      <c r="S164" s="52"/>
      <c r="T164" s="52"/>
      <c r="U164" s="52"/>
      <c r="V164" s="52"/>
      <c r="W164" s="116"/>
      <c r="X164" s="52"/>
      <c r="Y164" s="116"/>
      <c r="Z164" s="116"/>
      <c r="AA164" s="116"/>
      <c r="AB164" s="116"/>
      <c r="AC164" s="138"/>
      <c r="AD164" s="150">
        <f t="shared" ref="AD164:AD200" si="8">COUNTA(E164:O164,Q164:AC164)</f>
        <v>0</v>
      </c>
    </row>
    <row r="165" spans="1:30" ht="15.75" hidden="1" customHeight="1" x14ac:dyDescent="0.2">
      <c r="A165" s="47"/>
      <c r="B165" s="48" t="s">
        <v>577</v>
      </c>
      <c r="C165" s="63"/>
      <c r="D165" s="73"/>
      <c r="E165" s="58"/>
      <c r="F165" s="68"/>
      <c r="G165" s="68"/>
      <c r="H165" s="52"/>
      <c r="I165" s="116"/>
      <c r="J165" s="124"/>
      <c r="K165" s="122"/>
      <c r="L165" s="52"/>
      <c r="M165" s="116"/>
      <c r="N165" s="52"/>
      <c r="O165" s="52"/>
      <c r="P165" s="52"/>
      <c r="Q165" s="52"/>
      <c r="R165" s="52"/>
      <c r="S165" s="52"/>
      <c r="T165" s="52"/>
      <c r="U165" s="52"/>
      <c r="V165" s="52"/>
      <c r="W165" s="52"/>
      <c r="X165" s="52"/>
      <c r="Y165" s="116"/>
      <c r="Z165" s="116"/>
      <c r="AA165" s="116"/>
      <c r="AB165" s="138"/>
      <c r="AC165" s="138"/>
      <c r="AD165" s="150">
        <f t="shared" si="8"/>
        <v>0</v>
      </c>
    </row>
    <row r="166" spans="1:30" ht="15.75" hidden="1" customHeight="1" x14ac:dyDescent="0.2">
      <c r="A166" s="47"/>
      <c r="B166" s="48" t="s">
        <v>578</v>
      </c>
      <c r="C166" s="63"/>
      <c r="D166" s="73"/>
      <c r="E166" s="68"/>
      <c r="F166" s="70"/>
      <c r="G166" s="68"/>
      <c r="H166" s="122"/>
      <c r="I166" s="124"/>
      <c r="J166" s="124"/>
      <c r="K166" s="52"/>
      <c r="L166" s="52"/>
      <c r="M166" s="116"/>
      <c r="N166" s="52"/>
      <c r="O166" s="52"/>
      <c r="P166" s="52"/>
      <c r="Q166" s="52"/>
      <c r="R166" s="52"/>
      <c r="S166" s="52"/>
      <c r="T166" s="52"/>
      <c r="U166" s="52"/>
      <c r="V166" s="52"/>
      <c r="W166" s="52"/>
      <c r="X166" s="52"/>
      <c r="Y166" s="116"/>
      <c r="Z166" s="116"/>
      <c r="AA166" s="116"/>
      <c r="AB166" s="116"/>
      <c r="AC166" s="138"/>
      <c r="AD166" s="150">
        <f t="shared" si="8"/>
        <v>0</v>
      </c>
    </row>
    <row r="167" spans="1:30" ht="15.75" hidden="1" customHeight="1" x14ac:dyDescent="0.2">
      <c r="A167" s="47"/>
      <c r="B167" s="48" t="s">
        <v>579</v>
      </c>
      <c r="C167" s="63"/>
      <c r="D167" s="73"/>
      <c r="E167" s="58"/>
      <c r="F167" s="68"/>
      <c r="G167" s="68"/>
      <c r="H167" s="122"/>
      <c r="I167" s="124"/>
      <c r="J167" s="124"/>
      <c r="K167" s="52"/>
      <c r="L167" s="52"/>
      <c r="M167" s="116"/>
      <c r="N167" s="52"/>
      <c r="O167" s="52"/>
      <c r="P167" s="52"/>
      <c r="Q167" s="52"/>
      <c r="R167" s="52"/>
      <c r="S167" s="52"/>
      <c r="T167" s="52"/>
      <c r="U167" s="52"/>
      <c r="V167" s="52"/>
      <c r="W167" s="52"/>
      <c r="X167" s="52"/>
      <c r="Y167" s="116"/>
      <c r="Z167" s="116"/>
      <c r="AA167" s="116"/>
      <c r="AB167" s="116"/>
      <c r="AC167" s="138"/>
      <c r="AD167" s="150">
        <f t="shared" si="8"/>
        <v>0</v>
      </c>
    </row>
    <row r="168" spans="1:30" ht="15.75" customHeight="1" x14ac:dyDescent="0.2">
      <c r="A168" s="47"/>
      <c r="B168" s="48" t="s">
        <v>580</v>
      </c>
      <c r="C168" s="63">
        <v>1</v>
      </c>
      <c r="D168" s="73"/>
      <c r="E168" s="68"/>
      <c r="F168" s="70"/>
      <c r="G168" s="68"/>
      <c r="H168" s="69"/>
      <c r="I168" s="143"/>
      <c r="J168" s="124"/>
      <c r="K168" s="52"/>
      <c r="L168" s="122"/>
      <c r="M168" s="131"/>
      <c r="N168" s="122"/>
      <c r="O168" s="122"/>
      <c r="P168" s="122"/>
      <c r="Q168" s="122"/>
      <c r="R168" s="122"/>
      <c r="S168" s="122"/>
      <c r="T168" s="122"/>
      <c r="U168" s="127"/>
      <c r="V168" s="127"/>
      <c r="W168" s="127"/>
      <c r="X168" s="136" t="s">
        <v>629</v>
      </c>
      <c r="Y168" s="149"/>
      <c r="Z168" s="131"/>
      <c r="AA168" s="131"/>
      <c r="AB168" s="138"/>
      <c r="AC168" s="138"/>
      <c r="AD168" s="150">
        <f t="shared" si="8"/>
        <v>1</v>
      </c>
    </row>
    <row r="169" spans="1:30" ht="15.75" hidden="1" customHeight="1" x14ac:dyDescent="0.2">
      <c r="A169" s="47"/>
      <c r="B169" s="48" t="s">
        <v>581</v>
      </c>
      <c r="C169" s="63"/>
      <c r="D169" s="73"/>
      <c r="E169" s="68"/>
      <c r="F169" s="70"/>
      <c r="G169" s="68"/>
      <c r="H169" s="122"/>
      <c r="I169" s="124"/>
      <c r="J169" s="124"/>
      <c r="K169" s="52"/>
      <c r="L169" s="52"/>
      <c r="M169" s="116"/>
      <c r="N169" s="52"/>
      <c r="O169" s="52"/>
      <c r="P169" s="52"/>
      <c r="Q169" s="52"/>
      <c r="R169" s="52"/>
      <c r="S169" s="52"/>
      <c r="T169" s="52"/>
      <c r="U169" s="52"/>
      <c r="V169" s="52"/>
      <c r="W169" s="52"/>
      <c r="X169" s="52"/>
      <c r="Y169" s="116"/>
      <c r="Z169" s="116"/>
      <c r="AA169" s="116"/>
      <c r="AB169" s="116"/>
      <c r="AC169" s="138"/>
      <c r="AD169" s="150">
        <f t="shared" si="8"/>
        <v>0</v>
      </c>
    </row>
    <row r="170" spans="1:30" ht="15.75" hidden="1" customHeight="1" x14ac:dyDescent="0.2">
      <c r="A170" s="5"/>
      <c r="B170" s="48" t="s">
        <v>582</v>
      </c>
      <c r="C170" s="63"/>
      <c r="D170" s="73"/>
      <c r="E170" s="58"/>
      <c r="F170" s="70"/>
      <c r="G170" s="68"/>
      <c r="H170" s="122"/>
      <c r="I170" s="142"/>
      <c r="J170" s="124"/>
      <c r="K170" s="52"/>
      <c r="L170" s="52"/>
      <c r="M170" s="116"/>
      <c r="N170" s="52"/>
      <c r="O170" s="52"/>
      <c r="P170" s="52"/>
      <c r="Q170" s="52"/>
      <c r="R170" s="52"/>
      <c r="S170" s="52"/>
      <c r="T170" s="52"/>
      <c r="U170" s="52"/>
      <c r="V170" s="52"/>
      <c r="W170" s="52"/>
      <c r="X170" s="52"/>
      <c r="Y170" s="116"/>
      <c r="Z170" s="116"/>
      <c r="AA170" s="116"/>
      <c r="AB170" s="116"/>
      <c r="AC170" s="138"/>
      <c r="AD170" s="150">
        <f t="shared" si="8"/>
        <v>0</v>
      </c>
    </row>
    <row r="171" spans="1:30" ht="15.75" hidden="1" customHeight="1" x14ac:dyDescent="0.2">
      <c r="A171" s="47"/>
      <c r="B171" s="48" t="s">
        <v>159</v>
      </c>
      <c r="C171" s="63"/>
      <c r="D171" s="73"/>
      <c r="E171" s="68"/>
      <c r="F171" s="68"/>
      <c r="G171" s="68"/>
      <c r="H171" s="52"/>
      <c r="I171" s="116"/>
      <c r="J171" s="116"/>
      <c r="K171" s="122"/>
      <c r="L171" s="52"/>
      <c r="M171" s="50"/>
      <c r="N171" s="52"/>
      <c r="O171" s="52"/>
      <c r="P171" s="127"/>
      <c r="Q171" s="52"/>
      <c r="R171" s="52"/>
      <c r="S171" s="52"/>
      <c r="T171" s="52"/>
      <c r="U171" s="52"/>
      <c r="V171" s="52"/>
      <c r="W171" s="52"/>
      <c r="X171" s="52"/>
      <c r="Y171" s="52"/>
      <c r="Z171" s="116"/>
      <c r="AA171" s="116"/>
      <c r="AB171" s="116"/>
      <c r="AC171" s="138"/>
      <c r="AD171" s="150">
        <f t="shared" si="8"/>
        <v>0</v>
      </c>
    </row>
    <row r="172" spans="1:30" ht="15.75" hidden="1" customHeight="1" x14ac:dyDescent="0.2">
      <c r="A172" s="47"/>
      <c r="B172" s="48" t="s">
        <v>583</v>
      </c>
      <c r="C172" s="49"/>
      <c r="D172" s="74"/>
      <c r="E172" s="58"/>
      <c r="F172" s="70"/>
      <c r="G172" s="68"/>
      <c r="H172" s="127"/>
      <c r="I172" s="116"/>
      <c r="J172" s="116"/>
      <c r="K172" s="52"/>
      <c r="L172" s="52"/>
      <c r="M172" s="52"/>
      <c r="N172" s="52"/>
      <c r="O172" s="52"/>
      <c r="P172" s="52"/>
      <c r="Q172" s="52"/>
      <c r="R172" s="52"/>
      <c r="S172" s="52"/>
      <c r="T172" s="52"/>
      <c r="U172" s="52"/>
      <c r="V172" s="52"/>
      <c r="W172" s="52"/>
      <c r="X172" s="52"/>
      <c r="Y172" s="52"/>
      <c r="Z172" s="116"/>
      <c r="AA172" s="116"/>
      <c r="AB172" s="116"/>
      <c r="AC172" s="138"/>
      <c r="AD172" s="150">
        <f t="shared" si="8"/>
        <v>0</v>
      </c>
    </row>
    <row r="173" spans="1:30" ht="15.75" hidden="1" customHeight="1" x14ac:dyDescent="0.2">
      <c r="A173" s="47"/>
      <c r="B173" s="48" t="s">
        <v>584</v>
      </c>
      <c r="C173" s="49"/>
      <c r="D173" s="73"/>
      <c r="E173" s="58"/>
      <c r="F173" s="68"/>
      <c r="G173" s="68"/>
      <c r="H173" s="52"/>
      <c r="I173" s="116"/>
      <c r="J173" s="116"/>
      <c r="K173" s="52"/>
      <c r="L173" s="52"/>
      <c r="M173" s="52"/>
      <c r="N173" s="52"/>
      <c r="O173" s="52"/>
      <c r="P173" s="52"/>
      <c r="Q173" s="52"/>
      <c r="R173" s="52"/>
      <c r="S173" s="52"/>
      <c r="T173" s="116"/>
      <c r="U173" s="52"/>
      <c r="V173" s="52"/>
      <c r="W173" s="52"/>
      <c r="X173" s="52"/>
      <c r="Y173" s="52"/>
      <c r="Z173" s="116"/>
      <c r="AA173" s="116"/>
      <c r="AB173" s="116"/>
      <c r="AC173" s="116"/>
      <c r="AD173" s="150">
        <f t="shared" si="8"/>
        <v>0</v>
      </c>
    </row>
    <row r="174" spans="1:30" ht="15.75" hidden="1" customHeight="1" x14ac:dyDescent="0.2">
      <c r="A174" s="47"/>
      <c r="B174" s="48" t="s">
        <v>585</v>
      </c>
      <c r="C174" s="49"/>
      <c r="D174" s="74"/>
      <c r="E174" s="68"/>
      <c r="F174" s="68"/>
      <c r="G174" s="68"/>
      <c r="H174" s="52"/>
      <c r="I174" s="116"/>
      <c r="J174" s="116"/>
      <c r="K174" s="52"/>
      <c r="L174" s="52"/>
      <c r="M174" s="52"/>
      <c r="N174" s="52"/>
      <c r="O174" s="52"/>
      <c r="P174" s="52"/>
      <c r="Q174" s="52"/>
      <c r="R174" s="52"/>
      <c r="S174" s="52"/>
      <c r="T174" s="116"/>
      <c r="U174" s="52"/>
      <c r="V174" s="52"/>
      <c r="W174" s="52"/>
      <c r="X174" s="52"/>
      <c r="Y174" s="52"/>
      <c r="Z174" s="52"/>
      <c r="AA174" s="52"/>
      <c r="AB174" s="52"/>
      <c r="AC174" s="52"/>
      <c r="AD174" s="150">
        <f t="shared" si="8"/>
        <v>0</v>
      </c>
    </row>
    <row r="175" spans="1:30" ht="15.75" customHeight="1" thickBot="1" x14ac:dyDescent="0.25">
      <c r="A175" s="47"/>
      <c r="B175" s="48" t="s">
        <v>586</v>
      </c>
      <c r="C175" s="49">
        <v>1</v>
      </c>
      <c r="D175" s="74"/>
      <c r="E175" s="58"/>
      <c r="F175" s="68"/>
      <c r="G175" s="68"/>
      <c r="H175" s="68"/>
      <c r="I175" s="68"/>
      <c r="J175" s="124"/>
      <c r="K175" s="52"/>
      <c r="L175" s="122"/>
      <c r="M175" s="122"/>
      <c r="N175" s="122"/>
      <c r="O175" s="124"/>
      <c r="P175" s="122"/>
      <c r="Q175" s="122"/>
      <c r="R175" s="122"/>
      <c r="S175" s="122"/>
      <c r="T175" s="124"/>
      <c r="U175" s="127"/>
      <c r="V175" s="127"/>
      <c r="W175" s="127" t="s">
        <v>628</v>
      </c>
      <c r="X175" s="52"/>
      <c r="Y175" s="52"/>
      <c r="Z175" s="52"/>
      <c r="AA175" s="52"/>
      <c r="AB175" s="52"/>
      <c r="AC175" s="52"/>
      <c r="AD175" s="150">
        <f t="shared" si="8"/>
        <v>1</v>
      </c>
    </row>
    <row r="176" spans="1:30" ht="14.1" hidden="1" customHeight="1" x14ac:dyDescent="0.2">
      <c r="A176" s="47"/>
      <c r="B176" s="48" t="s">
        <v>587</v>
      </c>
      <c r="C176" s="49"/>
      <c r="D176" s="73"/>
      <c r="E176" s="58"/>
      <c r="F176" s="70"/>
      <c r="G176" s="68"/>
      <c r="H176" s="52"/>
      <c r="I176" s="52"/>
      <c r="J176" s="52"/>
      <c r="K176" s="52"/>
      <c r="L176" s="52"/>
      <c r="M176" s="122"/>
      <c r="N176" s="52"/>
      <c r="O176" s="52"/>
      <c r="P176" s="52"/>
      <c r="Q176" s="52"/>
      <c r="R176" s="122"/>
      <c r="S176" s="52"/>
      <c r="T176" s="52"/>
      <c r="U176" s="52"/>
      <c r="V176" s="52"/>
      <c r="W176" s="52"/>
      <c r="X176" s="52"/>
      <c r="Y176" s="52"/>
      <c r="Z176" s="52"/>
      <c r="AA176" s="52"/>
      <c r="AB176" s="52"/>
      <c r="AC176" s="52"/>
      <c r="AD176" s="150">
        <f t="shared" si="8"/>
        <v>0</v>
      </c>
    </row>
    <row r="177" spans="1:30" ht="14.1" hidden="1" customHeight="1" x14ac:dyDescent="0.2">
      <c r="A177" s="47"/>
      <c r="B177" s="48" t="s">
        <v>588</v>
      </c>
      <c r="C177" s="49"/>
      <c r="D177" s="73"/>
      <c r="E177" s="58"/>
      <c r="F177" s="52"/>
      <c r="G177" s="70"/>
      <c r="H177" s="52"/>
      <c r="I177" s="52"/>
      <c r="J177" s="52"/>
      <c r="K177" s="52"/>
      <c r="L177" s="52"/>
      <c r="M177" s="52"/>
      <c r="N177" s="52"/>
      <c r="O177" s="52"/>
      <c r="P177" s="52"/>
      <c r="Q177" s="52"/>
      <c r="R177" s="52"/>
      <c r="S177" s="52"/>
      <c r="T177" s="52"/>
      <c r="U177" s="52"/>
      <c r="V177" s="52"/>
      <c r="W177" s="52"/>
      <c r="X177" s="52"/>
      <c r="Y177" s="52"/>
      <c r="Z177" s="52"/>
      <c r="AA177" s="52"/>
      <c r="AB177" s="52"/>
      <c r="AC177" s="52"/>
      <c r="AD177" s="150">
        <f t="shared" si="8"/>
        <v>0</v>
      </c>
    </row>
    <row r="178" spans="1:30" ht="14.1" hidden="1" customHeight="1" x14ac:dyDescent="0.2">
      <c r="A178" s="47"/>
      <c r="B178" s="48" t="s">
        <v>589</v>
      </c>
      <c r="C178" s="49"/>
      <c r="D178" s="73"/>
      <c r="E178" s="58"/>
      <c r="F178" s="68"/>
      <c r="G178" s="69"/>
      <c r="H178" s="52"/>
      <c r="I178" s="52"/>
      <c r="J178" s="52"/>
      <c r="K178" s="52"/>
      <c r="L178" s="52"/>
      <c r="M178" s="52"/>
      <c r="N178" s="52"/>
      <c r="O178" s="52"/>
      <c r="P178" s="52"/>
      <c r="Q178" s="52"/>
      <c r="R178" s="52"/>
      <c r="S178" s="52"/>
      <c r="T178" s="52"/>
      <c r="U178" s="52"/>
      <c r="V178" s="52"/>
      <c r="W178" s="52"/>
      <c r="X178" s="52"/>
      <c r="Y178" s="52"/>
      <c r="Z178" s="52"/>
      <c r="AA178" s="52"/>
      <c r="AB178" s="52"/>
      <c r="AC178" s="52"/>
      <c r="AD178" s="150">
        <f t="shared" si="8"/>
        <v>0</v>
      </c>
    </row>
    <row r="179" spans="1:30" ht="14.1" hidden="1" customHeight="1" x14ac:dyDescent="0.2">
      <c r="A179" s="47"/>
      <c r="B179" s="48" t="s">
        <v>590</v>
      </c>
      <c r="C179" s="49"/>
      <c r="D179" s="73"/>
      <c r="E179" s="58"/>
      <c r="F179" s="68"/>
      <c r="G179" s="69"/>
      <c r="H179" s="52"/>
      <c r="I179" s="52"/>
      <c r="J179" s="52"/>
      <c r="K179" s="52"/>
      <c r="L179" s="52"/>
      <c r="M179" s="52"/>
      <c r="N179" s="52"/>
      <c r="O179" s="52"/>
      <c r="P179" s="52"/>
      <c r="Q179" s="52"/>
      <c r="R179" s="52"/>
      <c r="S179" s="52"/>
      <c r="T179" s="52"/>
      <c r="U179" s="52"/>
      <c r="V179" s="52"/>
      <c r="W179" s="52"/>
      <c r="X179" s="52"/>
      <c r="Y179" s="52"/>
      <c r="Z179" s="52"/>
      <c r="AA179" s="52"/>
      <c r="AB179" s="52"/>
      <c r="AC179" s="52"/>
      <c r="AD179" s="150">
        <f t="shared" si="8"/>
        <v>0</v>
      </c>
    </row>
    <row r="180" spans="1:30" ht="14.1" hidden="1" customHeight="1" x14ac:dyDescent="0.2">
      <c r="A180" s="47"/>
      <c r="B180" s="48" t="s">
        <v>591</v>
      </c>
      <c r="C180" s="49"/>
      <c r="D180" s="73"/>
      <c r="E180" s="58"/>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150">
        <f t="shared" si="8"/>
        <v>0</v>
      </c>
    </row>
    <row r="181" spans="1:30" ht="15.75" hidden="1" customHeight="1" x14ac:dyDescent="0.2">
      <c r="A181" s="47"/>
      <c r="B181" s="48" t="s">
        <v>592</v>
      </c>
      <c r="C181" s="49"/>
      <c r="D181" s="73"/>
      <c r="E181" s="58"/>
      <c r="F181" s="70"/>
      <c r="G181" s="69"/>
      <c r="H181" s="52"/>
      <c r="I181" s="52"/>
      <c r="J181" s="52"/>
      <c r="K181" s="52"/>
      <c r="L181" s="52"/>
      <c r="M181" s="52"/>
      <c r="N181" s="52"/>
      <c r="O181" s="52"/>
      <c r="P181" s="52"/>
      <c r="Q181" s="116"/>
      <c r="R181" s="116"/>
      <c r="S181" s="52"/>
      <c r="T181" s="52"/>
      <c r="U181" s="52"/>
      <c r="V181" s="52"/>
      <c r="W181" s="52"/>
      <c r="X181" s="52"/>
      <c r="Y181" s="52"/>
      <c r="Z181" s="52"/>
      <c r="AA181" s="52"/>
      <c r="AB181" s="52"/>
      <c r="AC181" s="52"/>
      <c r="AD181" s="150">
        <f t="shared" si="8"/>
        <v>0</v>
      </c>
    </row>
    <row r="182" spans="1:30" ht="14.1" hidden="1" customHeight="1" x14ac:dyDescent="0.2">
      <c r="A182" s="47"/>
      <c r="B182" s="48" t="s">
        <v>593</v>
      </c>
      <c r="C182" s="49"/>
      <c r="D182" s="73"/>
      <c r="E182" s="58"/>
      <c r="F182" s="70"/>
      <c r="G182" s="69"/>
      <c r="H182" s="52"/>
      <c r="I182" s="52"/>
      <c r="J182" s="52"/>
      <c r="K182" s="52"/>
      <c r="L182" s="52"/>
      <c r="M182" s="122"/>
      <c r="N182" s="122"/>
      <c r="O182" s="122"/>
      <c r="P182" s="52"/>
      <c r="Q182" s="116"/>
      <c r="R182" s="122"/>
      <c r="S182" s="52"/>
      <c r="T182" s="52"/>
      <c r="U182" s="52"/>
      <c r="V182" s="52"/>
      <c r="W182" s="52"/>
      <c r="X182" s="52"/>
      <c r="Y182" s="52"/>
      <c r="Z182" s="52"/>
      <c r="AA182" s="52"/>
      <c r="AB182" s="52"/>
      <c r="AC182" s="52"/>
      <c r="AD182" s="150">
        <f t="shared" si="8"/>
        <v>0</v>
      </c>
    </row>
    <row r="183" spans="1:30" ht="14.1" hidden="1" customHeight="1" x14ac:dyDescent="0.2">
      <c r="A183" s="47"/>
      <c r="B183" s="48" t="s">
        <v>594</v>
      </c>
      <c r="C183" s="49"/>
      <c r="D183" s="73"/>
      <c r="E183" s="58"/>
      <c r="F183" s="70"/>
      <c r="G183" s="52"/>
      <c r="H183" s="52"/>
      <c r="I183" s="52"/>
      <c r="J183" s="52"/>
      <c r="K183" s="52"/>
      <c r="L183" s="52"/>
      <c r="M183" s="52"/>
      <c r="N183" s="52"/>
      <c r="O183" s="52"/>
      <c r="P183" s="52"/>
      <c r="Q183" s="116"/>
      <c r="R183" s="52"/>
      <c r="S183" s="52"/>
      <c r="T183" s="52"/>
      <c r="U183" s="52"/>
      <c r="V183" s="52"/>
      <c r="W183" s="52"/>
      <c r="X183" s="52"/>
      <c r="Y183" s="52"/>
      <c r="Z183" s="52"/>
      <c r="AA183" s="52"/>
      <c r="AB183" s="52"/>
      <c r="AC183" s="52"/>
      <c r="AD183" s="150">
        <f t="shared" si="8"/>
        <v>0</v>
      </c>
    </row>
    <row r="184" spans="1:30" ht="15.75" hidden="1" customHeight="1" x14ac:dyDescent="0.2">
      <c r="A184" s="47"/>
      <c r="B184" s="48" t="s">
        <v>595</v>
      </c>
      <c r="C184" s="63"/>
      <c r="D184" s="73"/>
      <c r="E184" s="58"/>
      <c r="F184" s="70"/>
      <c r="G184" s="52"/>
      <c r="H184" s="52"/>
      <c r="I184" s="52"/>
      <c r="J184" s="52"/>
      <c r="K184" s="116"/>
      <c r="L184" s="52"/>
      <c r="M184" s="52"/>
      <c r="N184" s="52"/>
      <c r="O184" s="52"/>
      <c r="P184" s="52"/>
      <c r="Q184" s="116"/>
      <c r="R184" s="52"/>
      <c r="S184" s="52"/>
      <c r="T184" s="52"/>
      <c r="U184" s="52"/>
      <c r="V184" s="52"/>
      <c r="W184" s="52"/>
      <c r="X184" s="52"/>
      <c r="Y184" s="52"/>
      <c r="Z184" s="52"/>
      <c r="AA184" s="52"/>
      <c r="AB184" s="52"/>
      <c r="AC184" s="52"/>
      <c r="AD184" s="150">
        <f t="shared" si="8"/>
        <v>0</v>
      </c>
    </row>
    <row r="185" spans="1:30" ht="15.75" hidden="1" customHeight="1" x14ac:dyDescent="0.2">
      <c r="A185" s="47"/>
      <c r="B185" s="48" t="s">
        <v>596</v>
      </c>
      <c r="C185" s="63"/>
      <c r="D185" s="73"/>
      <c r="E185" s="68"/>
      <c r="F185" s="68"/>
      <c r="G185" s="69"/>
      <c r="H185" s="52"/>
      <c r="I185" s="52"/>
      <c r="J185" s="52"/>
      <c r="K185" s="52"/>
      <c r="L185" s="116"/>
      <c r="M185" s="116"/>
      <c r="N185" s="52"/>
      <c r="O185" s="52"/>
      <c r="P185" s="52"/>
      <c r="Q185" s="116"/>
      <c r="R185" s="52"/>
      <c r="S185" s="52"/>
      <c r="T185" s="52"/>
      <c r="U185" s="52"/>
      <c r="V185" s="52"/>
      <c r="W185" s="52"/>
      <c r="X185" s="52"/>
      <c r="Y185" s="52"/>
      <c r="Z185" s="52"/>
      <c r="AA185" s="52"/>
      <c r="AB185" s="52"/>
      <c r="AC185" s="52"/>
      <c r="AD185" s="150">
        <f t="shared" si="8"/>
        <v>0</v>
      </c>
    </row>
    <row r="186" spans="1:30" ht="15.75" hidden="1" customHeight="1" x14ac:dyDescent="0.2">
      <c r="A186" s="129"/>
      <c r="B186" s="48" t="s">
        <v>597</v>
      </c>
      <c r="C186" s="63"/>
      <c r="D186" s="73"/>
      <c r="E186" s="58"/>
      <c r="F186" s="70"/>
      <c r="G186" s="69"/>
      <c r="H186" s="142"/>
      <c r="I186" s="69"/>
      <c r="J186" s="122"/>
      <c r="K186" s="122"/>
      <c r="L186" s="52"/>
      <c r="M186" s="52"/>
      <c r="N186" s="52"/>
      <c r="O186" s="52"/>
      <c r="P186" s="52"/>
      <c r="Q186" s="116"/>
      <c r="R186" s="52"/>
      <c r="S186" s="52"/>
      <c r="T186" s="52"/>
      <c r="U186" s="116"/>
      <c r="V186" s="52"/>
      <c r="W186" s="52"/>
      <c r="X186" s="52"/>
      <c r="Y186" s="52"/>
      <c r="Z186" s="52"/>
      <c r="AA186" s="52"/>
      <c r="AB186" s="52"/>
      <c r="AC186" s="52"/>
      <c r="AD186" s="150">
        <f t="shared" si="8"/>
        <v>0</v>
      </c>
    </row>
    <row r="187" spans="1:30" ht="15.75" hidden="1" customHeight="1" x14ac:dyDescent="0.2">
      <c r="A187" s="47"/>
      <c r="B187" s="48" t="s">
        <v>598</v>
      </c>
      <c r="C187" s="63"/>
      <c r="D187" s="73"/>
      <c r="E187" s="58"/>
      <c r="F187" s="70"/>
      <c r="G187" s="69"/>
      <c r="H187" s="52"/>
      <c r="I187" s="52"/>
      <c r="J187" s="52"/>
      <c r="K187" s="52"/>
      <c r="L187" s="52"/>
      <c r="M187" s="52"/>
      <c r="N187" s="52"/>
      <c r="O187" s="52"/>
      <c r="P187" s="52"/>
      <c r="Q187" s="116"/>
      <c r="R187" s="52"/>
      <c r="S187" s="52"/>
      <c r="T187" s="52"/>
      <c r="U187" s="52"/>
      <c r="V187" s="52"/>
      <c r="W187" s="52"/>
      <c r="X187" s="52"/>
      <c r="Y187" s="52"/>
      <c r="Z187" s="52"/>
      <c r="AA187" s="52"/>
      <c r="AB187" s="52"/>
      <c r="AC187" s="52"/>
      <c r="AD187" s="150">
        <f t="shared" si="8"/>
        <v>0</v>
      </c>
    </row>
    <row r="188" spans="1:30" ht="15.75" hidden="1" customHeight="1" x14ac:dyDescent="0.2">
      <c r="A188" s="129"/>
      <c r="B188" s="48" t="s">
        <v>599</v>
      </c>
      <c r="C188" s="63"/>
      <c r="D188" s="73"/>
      <c r="E188" s="58"/>
      <c r="F188" s="70"/>
      <c r="G188" s="52"/>
      <c r="H188" s="70"/>
      <c r="I188" s="70"/>
      <c r="J188" s="52"/>
      <c r="K188" s="52"/>
      <c r="L188" s="52"/>
      <c r="M188" s="52"/>
      <c r="N188" s="52"/>
      <c r="O188" s="52"/>
      <c r="P188" s="52"/>
      <c r="Q188" s="116"/>
      <c r="R188" s="52"/>
      <c r="S188" s="52"/>
      <c r="T188" s="52"/>
      <c r="U188" s="52"/>
      <c r="V188" s="52"/>
      <c r="W188" s="52"/>
      <c r="X188" s="52"/>
      <c r="Y188" s="52"/>
      <c r="Z188" s="52"/>
      <c r="AA188" s="52"/>
      <c r="AB188" s="52"/>
      <c r="AC188" s="52"/>
      <c r="AD188" s="150">
        <f t="shared" si="8"/>
        <v>0</v>
      </c>
    </row>
    <row r="189" spans="1:30" ht="15.75" hidden="1" customHeight="1" x14ac:dyDescent="0.2">
      <c r="A189" s="5"/>
      <c r="B189" s="48" t="s">
        <v>600</v>
      </c>
      <c r="C189" s="63"/>
      <c r="D189" s="73"/>
      <c r="E189" s="58"/>
      <c r="F189" s="70"/>
      <c r="G189" s="69"/>
      <c r="H189" s="70"/>
      <c r="I189" s="70"/>
      <c r="J189" s="52"/>
      <c r="K189" s="52"/>
      <c r="L189" s="52"/>
      <c r="M189" s="116"/>
      <c r="N189" s="122"/>
      <c r="O189" s="52"/>
      <c r="P189" s="52"/>
      <c r="Q189" s="116"/>
      <c r="R189" s="52"/>
      <c r="S189" s="52"/>
      <c r="T189" s="52"/>
      <c r="U189" s="52"/>
      <c r="V189" s="52"/>
      <c r="W189" s="116"/>
      <c r="X189" s="52"/>
      <c r="Y189" s="52"/>
      <c r="Z189" s="52"/>
      <c r="AA189" s="52"/>
      <c r="AB189" s="52"/>
      <c r="AC189" s="52"/>
      <c r="AD189" s="150">
        <f t="shared" si="8"/>
        <v>0</v>
      </c>
    </row>
    <row r="190" spans="1:30" ht="15.75" hidden="1" customHeight="1" x14ac:dyDescent="0.2">
      <c r="A190" s="47"/>
      <c r="B190" s="48" t="s">
        <v>601</v>
      </c>
      <c r="C190" s="63"/>
      <c r="D190" s="73"/>
      <c r="E190" s="58"/>
      <c r="F190" s="68"/>
      <c r="G190" s="69"/>
      <c r="H190" s="70"/>
      <c r="I190" s="52"/>
      <c r="J190" s="52"/>
      <c r="K190" s="116"/>
      <c r="L190" s="52"/>
      <c r="M190" s="52"/>
      <c r="N190" s="52"/>
      <c r="O190" s="52"/>
      <c r="P190" s="52"/>
      <c r="Q190" s="116"/>
      <c r="R190" s="52"/>
      <c r="S190" s="52"/>
      <c r="T190" s="52"/>
      <c r="U190" s="52"/>
      <c r="V190" s="52"/>
      <c r="W190" s="52"/>
      <c r="X190" s="52"/>
      <c r="Y190" s="52"/>
      <c r="Z190" s="116"/>
      <c r="AA190" s="52"/>
      <c r="AB190" s="52"/>
      <c r="AC190" s="52"/>
      <c r="AD190" s="150">
        <f t="shared" si="8"/>
        <v>0</v>
      </c>
    </row>
    <row r="191" spans="1:30" ht="15.75" hidden="1" customHeight="1" x14ac:dyDescent="0.2">
      <c r="A191" s="47"/>
      <c r="B191" s="48" t="s">
        <v>601</v>
      </c>
      <c r="C191" s="63"/>
      <c r="D191" s="74"/>
      <c r="E191" s="57"/>
      <c r="F191" s="70"/>
      <c r="G191" s="52"/>
      <c r="H191" s="70"/>
      <c r="I191" s="52"/>
      <c r="J191" s="52"/>
      <c r="K191" s="116"/>
      <c r="L191" s="52"/>
      <c r="M191" s="52"/>
      <c r="N191" s="52"/>
      <c r="O191" s="52"/>
      <c r="P191" s="52"/>
      <c r="Q191" s="116"/>
      <c r="R191" s="52"/>
      <c r="S191" s="52"/>
      <c r="T191" s="52"/>
      <c r="U191" s="52"/>
      <c r="V191" s="52"/>
      <c r="W191" s="52"/>
      <c r="X191" s="52"/>
      <c r="Y191" s="52"/>
      <c r="Z191" s="116"/>
      <c r="AA191" s="52"/>
      <c r="AB191" s="52"/>
      <c r="AC191" s="52"/>
      <c r="AD191" s="150">
        <f t="shared" si="8"/>
        <v>0</v>
      </c>
    </row>
    <row r="192" spans="1:30" ht="15.75" hidden="1" customHeight="1" x14ac:dyDescent="0.2">
      <c r="A192" s="47"/>
      <c r="B192" s="48" t="s">
        <v>602</v>
      </c>
      <c r="C192" s="49"/>
      <c r="D192" s="73"/>
      <c r="E192" s="58"/>
      <c r="F192" s="70"/>
      <c r="G192" s="52"/>
      <c r="H192" s="52"/>
      <c r="I192" s="52"/>
      <c r="J192" s="52"/>
      <c r="K192" s="52"/>
      <c r="L192" s="52"/>
      <c r="M192" s="52"/>
      <c r="N192" s="52"/>
      <c r="O192" s="52"/>
      <c r="P192" s="52"/>
      <c r="Q192" s="116"/>
      <c r="R192" s="52"/>
      <c r="S192" s="52"/>
      <c r="T192" s="52"/>
      <c r="U192" s="52"/>
      <c r="V192" s="52"/>
      <c r="W192" s="52"/>
      <c r="X192" s="52"/>
      <c r="Y192" s="52"/>
      <c r="Z192" s="52"/>
      <c r="AA192" s="52"/>
      <c r="AB192" s="52"/>
      <c r="AC192" s="52"/>
      <c r="AD192" s="150">
        <f t="shared" si="8"/>
        <v>0</v>
      </c>
    </row>
    <row r="193" spans="1:30" ht="15.75" hidden="1" customHeight="1" x14ac:dyDescent="0.2">
      <c r="A193" s="47"/>
      <c r="B193" s="48" t="s">
        <v>603</v>
      </c>
      <c r="C193" s="49"/>
      <c r="D193" s="73"/>
      <c r="E193" s="58"/>
      <c r="F193" s="70"/>
      <c r="G193" s="52"/>
      <c r="H193" s="52"/>
      <c r="I193" s="52"/>
      <c r="J193" s="52"/>
      <c r="K193" s="52"/>
      <c r="L193" s="52"/>
      <c r="M193" s="52"/>
      <c r="N193" s="52"/>
      <c r="O193" s="52"/>
      <c r="P193" s="52"/>
      <c r="Q193" s="116"/>
      <c r="R193" s="52"/>
      <c r="S193" s="52"/>
      <c r="T193" s="52"/>
      <c r="U193" s="52"/>
      <c r="V193" s="52"/>
      <c r="W193" s="52"/>
      <c r="X193" s="52"/>
      <c r="Y193" s="52"/>
      <c r="Z193" s="52"/>
      <c r="AA193" s="52"/>
      <c r="AB193" s="52"/>
      <c r="AC193" s="52"/>
      <c r="AD193" s="150">
        <f t="shared" si="8"/>
        <v>0</v>
      </c>
    </row>
    <row r="194" spans="1:30" ht="15.75" hidden="1" customHeight="1" x14ac:dyDescent="0.2">
      <c r="A194" s="5"/>
      <c r="B194" s="48" t="s">
        <v>604</v>
      </c>
      <c r="C194" s="49"/>
      <c r="D194" s="73"/>
      <c r="E194" s="58"/>
      <c r="F194" s="70"/>
      <c r="G194" s="52"/>
      <c r="H194" s="52"/>
      <c r="I194" s="52"/>
      <c r="J194" s="52"/>
      <c r="K194" s="52"/>
      <c r="L194" s="52"/>
      <c r="M194" s="52"/>
      <c r="N194" s="52"/>
      <c r="O194" s="52"/>
      <c r="P194" s="52"/>
      <c r="Q194" s="116"/>
      <c r="R194" s="52"/>
      <c r="S194" s="52"/>
      <c r="T194" s="52"/>
      <c r="U194" s="52"/>
      <c r="V194" s="52"/>
      <c r="W194" s="52"/>
      <c r="X194" s="52"/>
      <c r="Y194" s="52"/>
      <c r="Z194" s="52"/>
      <c r="AA194" s="52"/>
      <c r="AB194" s="52"/>
      <c r="AC194" s="52"/>
      <c r="AD194" s="150">
        <f t="shared" si="8"/>
        <v>0</v>
      </c>
    </row>
    <row r="195" spans="1:30" ht="15.75" hidden="1" customHeight="1" x14ac:dyDescent="0.2">
      <c r="A195" s="5"/>
      <c r="B195" s="48" t="s">
        <v>605</v>
      </c>
      <c r="C195" s="49"/>
      <c r="D195" s="73"/>
      <c r="E195" s="58"/>
      <c r="F195" s="68"/>
      <c r="G195" s="52"/>
      <c r="H195" s="52"/>
      <c r="I195" s="52"/>
      <c r="J195" s="52"/>
      <c r="K195" s="52"/>
      <c r="L195" s="52"/>
      <c r="M195" s="52"/>
      <c r="N195" s="52"/>
      <c r="O195" s="52"/>
      <c r="P195" s="52"/>
      <c r="Q195" s="116"/>
      <c r="R195" s="116"/>
      <c r="S195" s="52"/>
      <c r="T195" s="52"/>
      <c r="U195" s="52"/>
      <c r="V195" s="52"/>
      <c r="W195" s="52"/>
      <c r="X195" s="52"/>
      <c r="Y195" s="52"/>
      <c r="Z195" s="52"/>
      <c r="AA195" s="52"/>
      <c r="AB195" s="52"/>
      <c r="AC195" s="52"/>
      <c r="AD195" s="150">
        <f t="shared" si="8"/>
        <v>0</v>
      </c>
    </row>
    <row r="196" spans="1:30" ht="15.75" hidden="1" customHeight="1" x14ac:dyDescent="0.2">
      <c r="A196" s="5"/>
      <c r="B196" s="48" t="s">
        <v>606</v>
      </c>
      <c r="C196" s="49"/>
      <c r="D196" s="73"/>
      <c r="E196" s="58"/>
      <c r="F196" s="70"/>
      <c r="G196" s="52"/>
      <c r="H196" s="52"/>
      <c r="I196" s="52"/>
      <c r="J196" s="52"/>
      <c r="K196" s="52"/>
      <c r="L196" s="52"/>
      <c r="M196" s="52"/>
      <c r="N196" s="52"/>
      <c r="O196" s="52"/>
      <c r="P196" s="52"/>
      <c r="Q196" s="116"/>
      <c r="R196" s="116"/>
      <c r="S196" s="52"/>
      <c r="T196" s="52"/>
      <c r="U196" s="52"/>
      <c r="V196" s="52"/>
      <c r="W196" s="52"/>
      <c r="X196" s="52"/>
      <c r="Y196" s="52"/>
      <c r="Z196" s="52"/>
      <c r="AA196" s="52"/>
      <c r="AB196" s="52"/>
      <c r="AC196" s="52"/>
      <c r="AD196" s="150">
        <f t="shared" si="8"/>
        <v>0</v>
      </c>
    </row>
    <row r="197" spans="1:30" ht="15.75" hidden="1" customHeight="1" x14ac:dyDescent="0.2">
      <c r="A197" s="47"/>
      <c r="B197" s="48" t="s">
        <v>607</v>
      </c>
      <c r="C197" s="49"/>
      <c r="D197" s="73"/>
      <c r="E197" s="68"/>
      <c r="F197" s="68"/>
      <c r="G197" s="52"/>
      <c r="H197" s="52"/>
      <c r="I197" s="52"/>
      <c r="J197" s="52"/>
      <c r="K197" s="52"/>
      <c r="L197" s="52"/>
      <c r="M197" s="52"/>
      <c r="N197" s="52"/>
      <c r="O197" s="52"/>
      <c r="P197" s="52"/>
      <c r="Q197" s="116"/>
      <c r="R197" s="52"/>
      <c r="S197" s="52"/>
      <c r="T197" s="52"/>
      <c r="U197" s="52"/>
      <c r="V197" s="52"/>
      <c r="W197" s="52"/>
      <c r="X197" s="52"/>
      <c r="Y197" s="52"/>
      <c r="Z197" s="52"/>
      <c r="AA197" s="52"/>
      <c r="AB197" s="52"/>
      <c r="AC197" s="52"/>
      <c r="AD197" s="150">
        <f t="shared" si="8"/>
        <v>0</v>
      </c>
    </row>
    <row r="198" spans="1:30" ht="15.75" hidden="1" customHeight="1" x14ac:dyDescent="0.2">
      <c r="A198" s="5"/>
      <c r="B198" s="48" t="s">
        <v>564</v>
      </c>
      <c r="C198" s="49"/>
      <c r="D198" s="73"/>
      <c r="E198" s="58"/>
      <c r="F198" s="70"/>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150">
        <f t="shared" si="8"/>
        <v>0</v>
      </c>
    </row>
    <row r="199" spans="1:30" ht="15.75" hidden="1" customHeight="1" x14ac:dyDescent="0.2">
      <c r="A199" s="47"/>
      <c r="B199" s="48" t="s">
        <v>609</v>
      </c>
      <c r="C199" s="49"/>
      <c r="D199" s="73"/>
      <c r="E199" s="228"/>
      <c r="F199" s="232"/>
      <c r="G199" s="216"/>
      <c r="H199" s="216"/>
      <c r="I199" s="216"/>
      <c r="J199" s="216"/>
      <c r="K199" s="216"/>
      <c r="L199" s="216"/>
      <c r="M199" s="216"/>
      <c r="N199" s="216"/>
      <c r="O199" s="216"/>
      <c r="P199" s="216"/>
      <c r="Q199" s="216"/>
      <c r="R199" s="216"/>
      <c r="S199" s="216"/>
      <c r="T199" s="216"/>
      <c r="U199" s="216"/>
      <c r="V199" s="216"/>
      <c r="W199" s="216"/>
      <c r="X199" s="216"/>
      <c r="Y199" s="216"/>
      <c r="Z199" s="216"/>
      <c r="AA199" s="216"/>
      <c r="AB199" s="216"/>
      <c r="AC199" s="216"/>
      <c r="AD199" s="150">
        <f t="shared" si="8"/>
        <v>0</v>
      </c>
    </row>
    <row r="200" spans="1:30" ht="15" hidden="1" x14ac:dyDescent="0.2">
      <c r="A200" s="47"/>
      <c r="B200" s="48" t="s">
        <v>610</v>
      </c>
      <c r="C200" s="49"/>
      <c r="D200" s="74"/>
      <c r="E200" s="228"/>
      <c r="F200" s="68"/>
      <c r="G200" s="215"/>
      <c r="H200" s="215"/>
      <c r="I200" s="217"/>
      <c r="J200" s="216"/>
      <c r="K200" s="216"/>
      <c r="L200" s="216"/>
      <c r="M200" s="216"/>
      <c r="N200" s="216"/>
      <c r="O200" s="216"/>
      <c r="P200" s="216"/>
      <c r="Q200" s="216"/>
      <c r="R200" s="216"/>
      <c r="S200" s="216"/>
      <c r="T200" s="216"/>
      <c r="U200" s="216"/>
      <c r="V200" s="216"/>
      <c r="W200" s="216"/>
      <c r="X200" s="216"/>
      <c r="Y200" s="216"/>
      <c r="Z200" s="216"/>
      <c r="AA200" s="216"/>
      <c r="AB200" s="216"/>
      <c r="AC200" s="220"/>
      <c r="AD200" s="150">
        <f t="shared" si="8"/>
        <v>0</v>
      </c>
    </row>
    <row r="201" spans="1:30" ht="15.75" hidden="1" thickBot="1" x14ac:dyDescent="0.25">
      <c r="A201" s="41"/>
      <c r="B201" s="229" t="s">
        <v>611</v>
      </c>
      <c r="C201" s="231"/>
      <c r="D201" s="234"/>
      <c r="E201" s="235"/>
      <c r="F201" s="235"/>
      <c r="G201" s="235"/>
      <c r="H201" s="235"/>
      <c r="I201" s="236"/>
      <c r="J201" s="6"/>
      <c r="K201" s="6"/>
      <c r="L201" s="6"/>
      <c r="M201" s="6"/>
      <c r="N201" s="6"/>
      <c r="O201" s="6"/>
      <c r="P201" s="6"/>
      <c r="Q201" s="6"/>
      <c r="R201" s="6"/>
      <c r="S201" s="6"/>
      <c r="T201" s="6"/>
      <c r="U201" s="6"/>
      <c r="V201" s="6"/>
      <c r="W201" s="6"/>
      <c r="X201" s="6"/>
      <c r="Y201" s="6"/>
      <c r="Z201" s="6"/>
      <c r="AA201" s="6"/>
      <c r="AB201" s="6"/>
      <c r="AC201" s="237"/>
      <c r="AD201" s="150"/>
    </row>
    <row r="202" spans="1:30" ht="15.75" thickBot="1" x14ac:dyDescent="0.25">
      <c r="B202" s="229"/>
      <c r="C202" s="230">
        <f>COUNTA(C8:C175)</f>
        <v>114</v>
      </c>
      <c r="D202" s="231"/>
      <c r="E202" s="230">
        <f t="shared" ref="E202:P202" si="9">COUNTA(E8:E175)</f>
        <v>64</v>
      </c>
      <c r="F202" s="230">
        <f t="shared" si="9"/>
        <v>73</v>
      </c>
      <c r="G202" s="230">
        <f t="shared" si="9"/>
        <v>58</v>
      </c>
      <c r="H202" s="230">
        <f t="shared" si="9"/>
        <v>59</v>
      </c>
      <c r="I202" s="230">
        <f t="shared" si="9"/>
        <v>61</v>
      </c>
      <c r="J202" s="230">
        <f t="shared" si="9"/>
        <v>37</v>
      </c>
      <c r="K202" s="230">
        <f t="shared" si="9"/>
        <v>55</v>
      </c>
      <c r="L202" s="230">
        <f t="shared" si="9"/>
        <v>58</v>
      </c>
      <c r="M202" s="230">
        <f t="shared" si="9"/>
        <v>56</v>
      </c>
      <c r="N202" s="230">
        <f t="shared" si="9"/>
        <v>61</v>
      </c>
      <c r="O202" s="230">
        <f t="shared" si="9"/>
        <v>59</v>
      </c>
      <c r="P202" s="230">
        <f t="shared" si="9"/>
        <v>55</v>
      </c>
      <c r="Q202" s="230">
        <f t="shared" ref="Q202:AD202" si="10">COUNTA(Q8:Q175)</f>
        <v>50</v>
      </c>
      <c r="R202" s="230">
        <f t="shared" si="10"/>
        <v>46</v>
      </c>
      <c r="S202" s="230">
        <f t="shared" si="10"/>
        <v>47</v>
      </c>
      <c r="T202" s="230">
        <f t="shared" si="10"/>
        <v>55</v>
      </c>
      <c r="U202" s="230">
        <f t="shared" si="10"/>
        <v>40</v>
      </c>
      <c r="V202" s="230">
        <f t="shared" si="10"/>
        <v>52</v>
      </c>
      <c r="W202" s="230">
        <f t="shared" si="10"/>
        <v>54</v>
      </c>
      <c r="X202" s="230">
        <f t="shared" si="10"/>
        <v>52</v>
      </c>
      <c r="Y202" s="230">
        <f t="shared" si="10"/>
        <v>51</v>
      </c>
      <c r="Z202" s="230">
        <f t="shared" si="10"/>
        <v>46</v>
      </c>
      <c r="AA202" s="230">
        <f t="shared" si="10"/>
        <v>49</v>
      </c>
      <c r="AB202" s="230">
        <f t="shared" si="10"/>
        <v>47</v>
      </c>
      <c r="AC202" s="230">
        <f t="shared" si="10"/>
        <v>55</v>
      </c>
      <c r="AD202" s="230">
        <f t="shared" si="10"/>
        <v>166</v>
      </c>
    </row>
    <row r="203" spans="1:30" x14ac:dyDescent="0.2">
      <c r="AD203">
        <f>SUM(F204:AB204)</f>
        <v>12877.9</v>
      </c>
    </row>
    <row r="204" spans="1:30" x14ac:dyDescent="0.2">
      <c r="F204">
        <f>F6*45</f>
        <v>720</v>
      </c>
      <c r="G204">
        <f>G6*44</f>
        <v>673.2</v>
      </c>
      <c r="H204">
        <f>H6*42</f>
        <v>600.6</v>
      </c>
      <c r="I204">
        <f>I6*48</f>
        <v>849.59999999999991</v>
      </c>
      <c r="K204">
        <f>K6*45</f>
        <v>670.5</v>
      </c>
      <c r="L204">
        <f>L6*50</f>
        <v>805.00000000000011</v>
      </c>
      <c r="M204">
        <f>M6*44</f>
        <v>642.4</v>
      </c>
      <c r="N204">
        <f>N6*49</f>
        <v>637</v>
      </c>
      <c r="O204">
        <f>O6*52</f>
        <v>754</v>
      </c>
      <c r="Q204">
        <f>Q6*36</f>
        <v>612</v>
      </c>
      <c r="R204">
        <f>R6*34</f>
        <v>428.4</v>
      </c>
      <c r="S204">
        <f>S6*37</f>
        <v>562.4</v>
      </c>
      <c r="T204">
        <f>T6*43</f>
        <v>595.54999999999995</v>
      </c>
      <c r="U204">
        <f>U6*32</f>
        <v>425.6</v>
      </c>
      <c r="V204">
        <f>V6*42</f>
        <v>575.4</v>
      </c>
      <c r="W204">
        <f>40*W6</f>
        <v>612</v>
      </c>
      <c r="X204">
        <f>X6*42</f>
        <v>646.80000000000007</v>
      </c>
      <c r="Y204">
        <f>Y6*32</f>
        <v>480</v>
      </c>
      <c r="Z204">
        <f>Z6*35</f>
        <v>481.95</v>
      </c>
      <c r="AA204">
        <f>AA6*39</f>
        <v>643.5</v>
      </c>
      <c r="AB204">
        <f>AB6*30</f>
        <v>462</v>
      </c>
      <c r="AC204">
        <f>AC6*41</f>
        <v>586.30000000000007</v>
      </c>
    </row>
    <row r="205" spans="1:30" x14ac:dyDescent="0.2">
      <c r="F205" s="145">
        <f>F7*27</f>
        <v>313.2</v>
      </c>
      <c r="G205" s="145">
        <f>G7*14</f>
        <v>168</v>
      </c>
      <c r="H205" s="145">
        <f>H7*17</f>
        <v>204</v>
      </c>
      <c r="I205" s="145">
        <f>I7*13</f>
        <v>153.4</v>
      </c>
      <c r="K205">
        <f>K7*10</f>
        <v>127</v>
      </c>
      <c r="L205">
        <f>L7*9</f>
        <v>117.89999999999999</v>
      </c>
      <c r="M205">
        <f>M7*12</f>
        <v>158.39999999999998</v>
      </c>
      <c r="N205">
        <f>N7*12</f>
        <v>147.60000000000002</v>
      </c>
      <c r="O205">
        <f>O7*7</f>
        <v>70</v>
      </c>
      <c r="Q205">
        <f>Q7*14</f>
        <v>148.4</v>
      </c>
      <c r="R205">
        <f>R7*12</f>
        <v>124.80000000000001</v>
      </c>
      <c r="S205">
        <f>S7*10</f>
        <v>134</v>
      </c>
      <c r="T205">
        <f>T7*12</f>
        <v>136.80000000000001</v>
      </c>
      <c r="U205">
        <f>U7*8</f>
        <v>92</v>
      </c>
      <c r="V205" s="145">
        <f>V7*10</f>
        <v>118</v>
      </c>
      <c r="W205">
        <f>14*W7</f>
        <v>155.4</v>
      </c>
      <c r="X205">
        <f>X7*10</f>
        <v>110</v>
      </c>
      <c r="Y205">
        <f>Y7*19</f>
        <v>224.20000000000002</v>
      </c>
      <c r="Z205">
        <f>Z7*11</f>
        <v>137.5</v>
      </c>
      <c r="AA205">
        <f>AA7*10</f>
        <v>130</v>
      </c>
      <c r="AB205">
        <f>AB7*17</f>
        <v>246.5</v>
      </c>
      <c r="AC205">
        <f>AC7*14</f>
        <v>159.6</v>
      </c>
      <c r="AD205" s="218">
        <f>SUM(F206:AC206)</f>
        <v>16840.900000000001</v>
      </c>
    </row>
    <row r="206" spans="1:30" x14ac:dyDescent="0.2">
      <c r="D206" s="1"/>
      <c r="F206">
        <f>SUM(F204:F205)</f>
        <v>1033.2</v>
      </c>
      <c r="G206">
        <f>SUM(G204:G205)</f>
        <v>841.2</v>
      </c>
      <c r="H206">
        <f>SUM(H204:H205)</f>
        <v>804.6</v>
      </c>
      <c r="I206">
        <f>SUM(I204:I205)</f>
        <v>1002.9999999999999</v>
      </c>
      <c r="K206">
        <f>SUM(K204:K205)</f>
        <v>797.5</v>
      </c>
      <c r="L206">
        <f>SUM(L204:L205)</f>
        <v>922.90000000000009</v>
      </c>
      <c r="M206">
        <f>SUM(M204:M205)</f>
        <v>800.8</v>
      </c>
      <c r="N206">
        <f>SUM(N204:N205)</f>
        <v>784.6</v>
      </c>
      <c r="O206">
        <f>SUM(O204:O205)</f>
        <v>824</v>
      </c>
      <c r="Q206">
        <f t="shared" ref="Q206:AC206" si="11">SUM(Q204:Q205)</f>
        <v>760.4</v>
      </c>
      <c r="R206">
        <f t="shared" si="11"/>
        <v>553.20000000000005</v>
      </c>
      <c r="S206">
        <f t="shared" si="11"/>
        <v>696.4</v>
      </c>
      <c r="T206">
        <f t="shared" si="11"/>
        <v>732.34999999999991</v>
      </c>
      <c r="U206">
        <f t="shared" si="11"/>
        <v>517.6</v>
      </c>
      <c r="V206">
        <f t="shared" si="11"/>
        <v>693.4</v>
      </c>
      <c r="W206">
        <f t="shared" si="11"/>
        <v>767.4</v>
      </c>
      <c r="X206">
        <f t="shared" si="11"/>
        <v>756.80000000000007</v>
      </c>
      <c r="Y206">
        <f t="shared" si="11"/>
        <v>704.2</v>
      </c>
      <c r="Z206">
        <f t="shared" si="11"/>
        <v>619.45000000000005</v>
      </c>
      <c r="AA206">
        <f t="shared" si="11"/>
        <v>773.5</v>
      </c>
      <c r="AB206">
        <f t="shared" si="11"/>
        <v>708.5</v>
      </c>
      <c r="AC206">
        <f t="shared" si="11"/>
        <v>745.90000000000009</v>
      </c>
      <c r="AD206" s="218">
        <f>SUM(F206:AC206)</f>
        <v>16840.900000000001</v>
      </c>
    </row>
  </sheetData>
  <sortState xmlns:xlrd2="http://schemas.microsoft.com/office/spreadsheetml/2017/richdata2" ref="A8:AC175">
    <sortCondition descending="1" ref="C8:C175"/>
    <sortCondition ref="D8:D175" customList="++/++/++,++/+/+,++/++,++/+,++,+/+,+"/>
    <sortCondition ref="B8:B175"/>
  </sortState>
  <mergeCells count="3">
    <mergeCell ref="A1:AC1"/>
    <mergeCell ref="B2:D2"/>
    <mergeCell ref="L2:P2"/>
  </mergeCells>
  <pageMargins left="0.47244094488188981" right="0.47244094488188981" top="0.11811023622047245" bottom="0.15748031496062992" header="0.51181102362204722" footer="0.51181102362204722"/>
  <pageSetup paperSize="8" scale="61"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D183"/>
  <sheetViews>
    <sheetView workbookViewId="0">
      <pane xSplit="4" ySplit="7" topLeftCell="E8" activePane="bottomRight" state="frozen"/>
      <selection pane="topRight" activeCell="K1" sqref="K1"/>
      <selection pane="bottomLeft" activeCell="A7" sqref="A7"/>
      <selection pane="bottomRight" activeCell="B47" sqref="B47"/>
    </sheetView>
  </sheetViews>
  <sheetFormatPr baseColWidth="10" defaultColWidth="11.42578125" defaultRowHeight="12.75" x14ac:dyDescent="0.2"/>
  <cols>
    <col min="1" max="1" width="6.85546875" customWidth="1"/>
    <col min="2" max="2" width="26.140625" customWidth="1"/>
    <col min="3" max="3" width="8.85546875" customWidth="1"/>
    <col min="4" max="4" width="11.5703125" customWidth="1"/>
    <col min="5" max="5" width="4.7109375" customWidth="1"/>
    <col min="6" max="6" width="6"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4.710937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428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636</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c r="D5" s="192">
        <v>41728</v>
      </c>
      <c r="E5" s="193" t="s">
        <v>313</v>
      </c>
      <c r="F5" s="194">
        <v>74</v>
      </c>
      <c r="G5" s="194">
        <v>47</v>
      </c>
      <c r="H5" s="182">
        <v>50</v>
      </c>
      <c r="I5" s="194">
        <v>40</v>
      </c>
      <c r="J5" s="244">
        <v>27</v>
      </c>
      <c r="K5" s="182">
        <v>46</v>
      </c>
      <c r="L5" s="194">
        <v>36</v>
      </c>
      <c r="M5" s="194">
        <v>46</v>
      </c>
      <c r="N5" s="194">
        <v>52</v>
      </c>
      <c r="O5" s="194">
        <v>48</v>
      </c>
      <c r="P5" s="194"/>
      <c r="Q5" s="194">
        <v>47</v>
      </c>
      <c r="R5" s="179">
        <v>44</v>
      </c>
      <c r="S5" s="179">
        <v>49</v>
      </c>
      <c r="T5" s="179">
        <v>37</v>
      </c>
      <c r="U5" s="179">
        <v>41</v>
      </c>
      <c r="V5" s="179">
        <v>38</v>
      </c>
      <c r="W5" s="179">
        <v>41</v>
      </c>
      <c r="X5" s="179">
        <v>46</v>
      </c>
      <c r="Y5" s="179">
        <v>43</v>
      </c>
      <c r="Z5" s="179">
        <v>37</v>
      </c>
      <c r="AA5" s="179">
        <v>38</v>
      </c>
      <c r="AB5" s="179">
        <v>44</v>
      </c>
      <c r="AC5" s="195">
        <v>43</v>
      </c>
      <c r="AD5" s="130">
        <f>SUM(F5:I5,K5:O5,Q5:AC5)</f>
        <v>987</v>
      </c>
      <c r="AE5" s="1">
        <v>22</v>
      </c>
      <c r="AF5" s="38"/>
      <c r="AG5" s="39"/>
      <c r="AH5" s="23"/>
      <c r="AI5" s="1"/>
      <c r="AJ5" s="38"/>
      <c r="AK5" s="39"/>
      <c r="AL5" s="39"/>
      <c r="AM5" s="1"/>
      <c r="AN5" s="38"/>
      <c r="AO5" s="40"/>
      <c r="AP5" s="45"/>
      <c r="AQ5" s="46">
        <f>AD5/AE5</f>
        <v>44.863636363636367</v>
      </c>
      <c r="AR5" s="33"/>
    </row>
    <row r="6" spans="1:56" ht="16.5" thickBot="1" x14ac:dyDescent="0.3">
      <c r="B6" s="3"/>
      <c r="C6" s="185"/>
      <c r="D6" s="186"/>
      <c r="E6" s="187" t="s">
        <v>314</v>
      </c>
      <c r="F6" s="342">
        <v>14</v>
      </c>
      <c r="G6" s="341">
        <v>16</v>
      </c>
      <c r="H6" s="239">
        <v>14.2</v>
      </c>
      <c r="I6" s="344">
        <v>14.1</v>
      </c>
      <c r="J6" s="341"/>
      <c r="K6" s="239">
        <v>16.3</v>
      </c>
      <c r="L6" s="206">
        <v>13</v>
      </c>
      <c r="M6" s="239">
        <v>17.100000000000001</v>
      </c>
      <c r="N6" s="239">
        <v>14</v>
      </c>
      <c r="O6" s="239">
        <v>15</v>
      </c>
      <c r="P6" s="189"/>
      <c r="Q6" s="239">
        <v>17</v>
      </c>
      <c r="R6" s="208">
        <v>16</v>
      </c>
      <c r="S6" s="208">
        <v>12.5</v>
      </c>
      <c r="T6" s="208">
        <v>13.7</v>
      </c>
      <c r="U6" s="208">
        <v>15.4</v>
      </c>
      <c r="V6" s="208">
        <v>15.2</v>
      </c>
      <c r="W6" s="208">
        <v>15</v>
      </c>
      <c r="X6" s="208">
        <v>15.2</v>
      </c>
      <c r="Y6" s="208">
        <v>15.3</v>
      </c>
      <c r="Z6" s="208">
        <v>18.5</v>
      </c>
      <c r="AA6" s="208">
        <v>13.7</v>
      </c>
      <c r="AB6" s="208">
        <v>16.100000000000001</v>
      </c>
      <c r="AC6" s="208">
        <v>12</v>
      </c>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45">
        <v>13</v>
      </c>
      <c r="G7" s="210">
        <v>12.5</v>
      </c>
      <c r="H7" s="210">
        <v>12.2</v>
      </c>
      <c r="I7" s="210">
        <v>12</v>
      </c>
      <c r="J7" s="180" t="s">
        <v>377</v>
      </c>
      <c r="K7" s="210">
        <v>12.1</v>
      </c>
      <c r="L7" s="210">
        <v>11.8</v>
      </c>
      <c r="M7" s="210">
        <v>12.5</v>
      </c>
      <c r="N7" s="210">
        <v>13.3</v>
      </c>
      <c r="O7" s="213">
        <v>12</v>
      </c>
      <c r="P7" s="180" t="s">
        <v>369</v>
      </c>
      <c r="Q7" s="210"/>
      <c r="R7" s="211">
        <v>11.9</v>
      </c>
      <c r="S7" s="209"/>
      <c r="T7" s="210">
        <v>12.5</v>
      </c>
      <c r="U7" s="211">
        <v>11.1</v>
      </c>
      <c r="V7" s="211">
        <v>11.9</v>
      </c>
      <c r="W7" s="210">
        <v>11.5</v>
      </c>
      <c r="X7" s="213">
        <v>12.6</v>
      </c>
      <c r="Y7" s="210">
        <v>11.6</v>
      </c>
      <c r="Z7" s="210">
        <v>11.4</v>
      </c>
      <c r="AA7" s="209">
        <v>12.1</v>
      </c>
      <c r="AB7" s="211">
        <v>13.5</v>
      </c>
      <c r="AC7" s="238">
        <v>12.6</v>
      </c>
      <c r="AD7">
        <f t="shared" ref="AD7" si="0">COUNTA(E7:O7,Q7:AC7)</f>
        <v>22</v>
      </c>
      <c r="AE7">
        <f>SUM(G7:AD7)</f>
        <v>253.1</v>
      </c>
      <c r="AF7">
        <v>13.7</v>
      </c>
      <c r="AG7">
        <v>76</v>
      </c>
      <c r="AH7" t="s">
        <v>17</v>
      </c>
      <c r="AJ7">
        <v>17</v>
      </c>
      <c r="AK7">
        <v>87</v>
      </c>
      <c r="AN7" s="24">
        <v>13</v>
      </c>
      <c r="AO7" s="25">
        <v>71.11</v>
      </c>
      <c r="AP7" s="25"/>
      <c r="AQ7" s="33"/>
      <c r="AR7" s="33"/>
    </row>
    <row r="8" spans="1:56" ht="15.75" customHeight="1" x14ac:dyDescent="0.2">
      <c r="A8" s="123">
        <v>1</v>
      </c>
      <c r="B8" s="62" t="s">
        <v>92</v>
      </c>
      <c r="C8" s="63">
        <v>27</v>
      </c>
      <c r="D8" s="74" t="s">
        <v>32</v>
      </c>
      <c r="E8" s="68" t="s">
        <v>637</v>
      </c>
      <c r="F8" s="68" t="s">
        <v>21</v>
      </c>
      <c r="G8" s="68" t="s">
        <v>22</v>
      </c>
      <c r="H8" s="68" t="s">
        <v>23</v>
      </c>
      <c r="I8" s="68" t="s">
        <v>24</v>
      </c>
      <c r="J8" s="124" t="s">
        <v>25</v>
      </c>
      <c r="K8" s="124" t="s">
        <v>26</v>
      </c>
      <c r="L8" s="124" t="s">
        <v>379</v>
      </c>
      <c r="M8" s="131" t="s">
        <v>28</v>
      </c>
      <c r="N8" s="124" t="s">
        <v>29</v>
      </c>
      <c r="O8" s="124" t="s">
        <v>33</v>
      </c>
      <c r="P8" s="124" t="s">
        <v>380</v>
      </c>
      <c r="Q8" s="124" t="s">
        <v>30</v>
      </c>
      <c r="R8" s="124" t="s">
        <v>381</v>
      </c>
      <c r="S8" s="124" t="s">
        <v>382</v>
      </c>
      <c r="T8" s="124" t="s">
        <v>383</v>
      </c>
      <c r="U8" s="131" t="s">
        <v>384</v>
      </c>
      <c r="V8" s="131" t="s">
        <v>385</v>
      </c>
      <c r="W8" s="131" t="s">
        <v>386</v>
      </c>
      <c r="X8" s="136" t="s">
        <v>387</v>
      </c>
      <c r="Y8" s="149" t="s">
        <v>638</v>
      </c>
      <c r="Z8" s="131" t="s">
        <v>639</v>
      </c>
      <c r="AA8" s="131" t="s">
        <v>640</v>
      </c>
      <c r="AB8" s="138" t="s">
        <v>641</v>
      </c>
      <c r="AC8" s="138" t="s">
        <v>642</v>
      </c>
      <c r="AD8" s="150">
        <f t="shared" ref="AD8:AD38" si="1">COUNTA(E8:O8,Q8:AC8)</f>
        <v>24</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123">
        <v>2</v>
      </c>
      <c r="B9" s="48" t="s">
        <v>226</v>
      </c>
      <c r="C9" s="63">
        <v>27</v>
      </c>
      <c r="D9" s="137" t="s">
        <v>19</v>
      </c>
      <c r="E9" s="68" t="s">
        <v>637</v>
      </c>
      <c r="F9" s="68" t="s">
        <v>21</v>
      </c>
      <c r="G9" s="68" t="s">
        <v>22</v>
      </c>
      <c r="H9" s="68" t="s">
        <v>23</v>
      </c>
      <c r="I9" s="68" t="s">
        <v>24</v>
      </c>
      <c r="J9" s="124" t="s">
        <v>25</v>
      </c>
      <c r="K9" s="124" t="s">
        <v>26</v>
      </c>
      <c r="L9" s="124" t="s">
        <v>379</v>
      </c>
      <c r="M9" s="131" t="s">
        <v>28</v>
      </c>
      <c r="N9" s="124" t="s">
        <v>29</v>
      </c>
      <c r="O9" s="124" t="s">
        <v>33</v>
      </c>
      <c r="P9" s="124" t="s">
        <v>380</v>
      </c>
      <c r="Q9" s="124" t="s">
        <v>30</v>
      </c>
      <c r="R9" s="124" t="s">
        <v>381</v>
      </c>
      <c r="S9" s="124" t="s">
        <v>382</v>
      </c>
      <c r="T9" s="124" t="s">
        <v>383</v>
      </c>
      <c r="U9" s="131" t="s">
        <v>384</v>
      </c>
      <c r="V9" s="131" t="s">
        <v>385</v>
      </c>
      <c r="W9" s="131" t="s">
        <v>386</v>
      </c>
      <c r="X9" s="136" t="s">
        <v>387</v>
      </c>
      <c r="Y9" s="149" t="s">
        <v>638</v>
      </c>
      <c r="Z9" s="131" t="s">
        <v>639</v>
      </c>
      <c r="AA9" s="131" t="s">
        <v>640</v>
      </c>
      <c r="AB9" s="138" t="s">
        <v>643</v>
      </c>
      <c r="AC9" s="138" t="s">
        <v>642</v>
      </c>
      <c r="AD9" s="150">
        <f t="shared" si="1"/>
        <v>24</v>
      </c>
      <c r="AE9" s="31"/>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123">
        <v>3</v>
      </c>
      <c r="B10" s="48" t="s">
        <v>424</v>
      </c>
      <c r="C10" s="63">
        <v>27</v>
      </c>
      <c r="D10" s="74"/>
      <c r="E10" s="68" t="s">
        <v>637</v>
      </c>
      <c r="F10" s="68" t="s">
        <v>21</v>
      </c>
      <c r="G10" s="68" t="s">
        <v>22</v>
      </c>
      <c r="H10" s="68" t="s">
        <v>23</v>
      </c>
      <c r="I10" s="68" t="s">
        <v>24</v>
      </c>
      <c r="J10" s="124" t="s">
        <v>25</v>
      </c>
      <c r="K10" s="124" t="s">
        <v>26</v>
      </c>
      <c r="L10" s="124" t="s">
        <v>379</v>
      </c>
      <c r="M10" s="131" t="s">
        <v>28</v>
      </c>
      <c r="N10" s="124" t="s">
        <v>29</v>
      </c>
      <c r="O10" s="124" t="s">
        <v>33</v>
      </c>
      <c r="P10" s="124" t="s">
        <v>380</v>
      </c>
      <c r="Q10" s="124" t="s">
        <v>30</v>
      </c>
      <c r="R10" s="124" t="s">
        <v>381</v>
      </c>
      <c r="S10" s="124" t="s">
        <v>382</v>
      </c>
      <c r="T10" s="124" t="s">
        <v>383</v>
      </c>
      <c r="U10" s="131" t="s">
        <v>384</v>
      </c>
      <c r="V10" s="131" t="s">
        <v>385</v>
      </c>
      <c r="W10" s="131" t="s">
        <v>386</v>
      </c>
      <c r="X10" s="136"/>
      <c r="Y10" s="149" t="s">
        <v>638</v>
      </c>
      <c r="Z10" s="131" t="s">
        <v>639</v>
      </c>
      <c r="AA10" s="131" t="s">
        <v>640</v>
      </c>
      <c r="AB10" s="138" t="s">
        <v>641</v>
      </c>
      <c r="AC10" s="138" t="s">
        <v>642</v>
      </c>
      <c r="AD10" s="150">
        <f t="shared" si="1"/>
        <v>23</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12">
        <v>4</v>
      </c>
      <c r="B11" s="48" t="s">
        <v>53</v>
      </c>
      <c r="C11" s="63">
        <v>26</v>
      </c>
      <c r="D11" s="74" t="s">
        <v>19</v>
      </c>
      <c r="E11" s="68" t="s">
        <v>637</v>
      </c>
      <c r="F11" s="68" t="s">
        <v>21</v>
      </c>
      <c r="G11" s="68" t="s">
        <v>22</v>
      </c>
      <c r="H11" s="68" t="s">
        <v>23</v>
      </c>
      <c r="I11" s="68" t="s">
        <v>24</v>
      </c>
      <c r="J11" s="124" t="s">
        <v>25</v>
      </c>
      <c r="K11" s="124" t="s">
        <v>26</v>
      </c>
      <c r="L11" s="124" t="s">
        <v>379</v>
      </c>
      <c r="M11" s="131" t="s">
        <v>28</v>
      </c>
      <c r="N11" s="124" t="s">
        <v>29</v>
      </c>
      <c r="O11" s="124" t="s">
        <v>33</v>
      </c>
      <c r="P11" s="124" t="s">
        <v>380</v>
      </c>
      <c r="Q11" s="124" t="s">
        <v>30</v>
      </c>
      <c r="R11" s="124" t="s">
        <v>381</v>
      </c>
      <c r="S11" s="124" t="s">
        <v>382</v>
      </c>
      <c r="T11" s="124" t="s">
        <v>383</v>
      </c>
      <c r="U11" s="131" t="s">
        <v>384</v>
      </c>
      <c r="V11" s="131" t="s">
        <v>385</v>
      </c>
      <c r="W11" s="131" t="s">
        <v>386</v>
      </c>
      <c r="X11" s="136" t="s">
        <v>387</v>
      </c>
      <c r="Y11" s="149" t="s">
        <v>638</v>
      </c>
      <c r="Z11" s="131" t="s">
        <v>639</v>
      </c>
      <c r="AA11" s="131" t="s">
        <v>640</v>
      </c>
      <c r="AB11" s="138" t="s">
        <v>643</v>
      </c>
      <c r="AC11" s="138" t="s">
        <v>642</v>
      </c>
      <c r="AD11" s="150">
        <f t="shared" si="1"/>
        <v>24</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47">
        <v>5</v>
      </c>
      <c r="B12" s="48" t="s">
        <v>478</v>
      </c>
      <c r="C12" s="63">
        <v>26</v>
      </c>
      <c r="D12" s="74"/>
      <c r="E12" s="68" t="s">
        <v>637</v>
      </c>
      <c r="F12" s="68" t="s">
        <v>21</v>
      </c>
      <c r="G12" s="68" t="s">
        <v>22</v>
      </c>
      <c r="H12" s="68" t="s">
        <v>23</v>
      </c>
      <c r="I12" s="68" t="s">
        <v>24</v>
      </c>
      <c r="J12" s="124" t="s">
        <v>25</v>
      </c>
      <c r="K12" s="124" t="s">
        <v>26</v>
      </c>
      <c r="L12" s="124" t="s">
        <v>379</v>
      </c>
      <c r="M12" s="131" t="s">
        <v>28</v>
      </c>
      <c r="N12" s="124" t="s">
        <v>29</v>
      </c>
      <c r="O12" s="124" t="s">
        <v>33</v>
      </c>
      <c r="P12" s="124" t="s">
        <v>380</v>
      </c>
      <c r="Q12" s="124" t="s">
        <v>30</v>
      </c>
      <c r="R12" s="124" t="s">
        <v>381</v>
      </c>
      <c r="S12" s="124" t="s">
        <v>382</v>
      </c>
      <c r="T12" s="124" t="s">
        <v>383</v>
      </c>
      <c r="U12" s="131" t="s">
        <v>384</v>
      </c>
      <c r="V12" s="131" t="s">
        <v>385</v>
      </c>
      <c r="W12" s="131"/>
      <c r="X12" s="136" t="s">
        <v>387</v>
      </c>
      <c r="Y12" s="149" t="s">
        <v>638</v>
      </c>
      <c r="Z12" s="131" t="s">
        <v>639</v>
      </c>
      <c r="AA12" s="131" t="s">
        <v>640</v>
      </c>
      <c r="AB12" s="138" t="s">
        <v>643</v>
      </c>
      <c r="AC12" s="138" t="s">
        <v>642</v>
      </c>
      <c r="AD12" s="150">
        <f t="shared" si="1"/>
        <v>23</v>
      </c>
      <c r="AI12" s="31"/>
      <c r="AJ12" s="6"/>
      <c r="AK12" s="6"/>
      <c r="AL12" s="6"/>
      <c r="AM12" s="31"/>
      <c r="AN12" s="31"/>
      <c r="AO12" s="31"/>
      <c r="AP12" s="31"/>
      <c r="AQ12" s="6"/>
    </row>
    <row r="13" spans="1:56" ht="15.75" customHeight="1" x14ac:dyDescent="0.2">
      <c r="A13" s="47">
        <v>6</v>
      </c>
      <c r="B13" s="48" t="s">
        <v>37</v>
      </c>
      <c r="C13" s="63">
        <v>25</v>
      </c>
      <c r="D13" s="74" t="s">
        <v>36</v>
      </c>
      <c r="E13" s="68" t="s">
        <v>637</v>
      </c>
      <c r="F13" s="68" t="s">
        <v>21</v>
      </c>
      <c r="G13" s="68" t="s">
        <v>22</v>
      </c>
      <c r="H13" s="68" t="s">
        <v>23</v>
      </c>
      <c r="I13" s="68" t="s">
        <v>24</v>
      </c>
      <c r="J13" s="124" t="s">
        <v>25</v>
      </c>
      <c r="K13" s="124" t="s">
        <v>26</v>
      </c>
      <c r="L13" s="124" t="s">
        <v>379</v>
      </c>
      <c r="M13" s="131" t="s">
        <v>28</v>
      </c>
      <c r="N13" s="124" t="s">
        <v>29</v>
      </c>
      <c r="O13" s="124" t="s">
        <v>33</v>
      </c>
      <c r="P13" s="124" t="s">
        <v>380</v>
      </c>
      <c r="Q13" s="124" t="s">
        <v>30</v>
      </c>
      <c r="R13" s="124" t="s">
        <v>381</v>
      </c>
      <c r="S13" s="124" t="s">
        <v>382</v>
      </c>
      <c r="T13" s="124" t="s">
        <v>383</v>
      </c>
      <c r="U13" s="131" t="s">
        <v>384</v>
      </c>
      <c r="V13" s="131" t="s">
        <v>385</v>
      </c>
      <c r="W13" s="131" t="s">
        <v>386</v>
      </c>
      <c r="X13" s="136" t="s">
        <v>387</v>
      </c>
      <c r="Y13" s="149" t="s">
        <v>638</v>
      </c>
      <c r="Z13" s="131" t="s">
        <v>639</v>
      </c>
      <c r="AA13" s="131" t="s">
        <v>640</v>
      </c>
      <c r="AB13" s="138" t="s">
        <v>641</v>
      </c>
      <c r="AC13" s="138" t="s">
        <v>642</v>
      </c>
      <c r="AD13" s="150">
        <f t="shared" si="1"/>
        <v>24</v>
      </c>
      <c r="AI13" s="31"/>
    </row>
    <row r="14" spans="1:56" ht="15.75" customHeight="1" x14ac:dyDescent="0.2">
      <c r="A14" s="212">
        <v>7</v>
      </c>
      <c r="B14" s="48" t="s">
        <v>41</v>
      </c>
      <c r="C14" s="63">
        <v>25</v>
      </c>
      <c r="D14" s="74"/>
      <c r="E14" s="68" t="s">
        <v>637</v>
      </c>
      <c r="F14" s="68" t="s">
        <v>21</v>
      </c>
      <c r="G14" s="68" t="s">
        <v>22</v>
      </c>
      <c r="H14" s="68" t="s">
        <v>23</v>
      </c>
      <c r="I14" s="68" t="s">
        <v>24</v>
      </c>
      <c r="J14" s="124" t="s">
        <v>25</v>
      </c>
      <c r="K14" s="124" t="s">
        <v>26</v>
      </c>
      <c r="L14" s="124" t="s">
        <v>379</v>
      </c>
      <c r="M14" s="131" t="s">
        <v>28</v>
      </c>
      <c r="N14" s="124" t="s">
        <v>29</v>
      </c>
      <c r="O14" s="124" t="s">
        <v>33</v>
      </c>
      <c r="P14" s="124" t="s">
        <v>380</v>
      </c>
      <c r="Q14" s="124" t="s">
        <v>30</v>
      </c>
      <c r="R14" s="124" t="s">
        <v>381</v>
      </c>
      <c r="S14" s="124" t="s">
        <v>382</v>
      </c>
      <c r="T14" s="124" t="s">
        <v>383</v>
      </c>
      <c r="U14" s="131" t="s">
        <v>384</v>
      </c>
      <c r="V14" s="131" t="s">
        <v>385</v>
      </c>
      <c r="W14" s="131" t="s">
        <v>386</v>
      </c>
      <c r="X14" s="136" t="s">
        <v>387</v>
      </c>
      <c r="Y14" s="131"/>
      <c r="Z14" s="116"/>
      <c r="AA14" s="131" t="s">
        <v>640</v>
      </c>
      <c r="AB14" s="138" t="s">
        <v>643</v>
      </c>
      <c r="AC14" s="138" t="s">
        <v>642</v>
      </c>
      <c r="AD14" s="150">
        <f t="shared" si="1"/>
        <v>22</v>
      </c>
      <c r="AI14" s="31"/>
      <c r="AM14" s="31"/>
      <c r="AN14" s="31"/>
      <c r="AO14" s="31"/>
      <c r="AP14" s="31"/>
      <c r="AQ14" s="6" t="s">
        <v>34</v>
      </c>
    </row>
    <row r="15" spans="1:56" ht="15.75" customHeight="1" x14ac:dyDescent="0.2">
      <c r="A15" s="47"/>
      <c r="B15" s="48" t="s">
        <v>280</v>
      </c>
      <c r="C15" s="63">
        <v>25</v>
      </c>
      <c r="D15" s="74"/>
      <c r="E15" s="68" t="s">
        <v>637</v>
      </c>
      <c r="F15" s="68" t="s">
        <v>21</v>
      </c>
      <c r="G15" s="68" t="s">
        <v>22</v>
      </c>
      <c r="H15" s="68" t="s">
        <v>23</v>
      </c>
      <c r="I15" s="141"/>
      <c r="J15" s="124" t="s">
        <v>25</v>
      </c>
      <c r="K15" s="124" t="s">
        <v>26</v>
      </c>
      <c r="L15" s="124" t="s">
        <v>379</v>
      </c>
      <c r="M15" s="131" t="s">
        <v>28</v>
      </c>
      <c r="N15" s="124" t="s">
        <v>29</v>
      </c>
      <c r="O15" s="124" t="s">
        <v>33</v>
      </c>
      <c r="P15" s="124" t="s">
        <v>380</v>
      </c>
      <c r="Q15" s="124" t="s">
        <v>30</v>
      </c>
      <c r="R15" s="124" t="s">
        <v>381</v>
      </c>
      <c r="S15" s="124" t="s">
        <v>382</v>
      </c>
      <c r="T15" s="124" t="s">
        <v>383</v>
      </c>
      <c r="U15" s="131" t="s">
        <v>384</v>
      </c>
      <c r="V15" s="131" t="s">
        <v>385</v>
      </c>
      <c r="W15" s="131" t="s">
        <v>386</v>
      </c>
      <c r="X15" s="136" t="s">
        <v>387</v>
      </c>
      <c r="Y15" s="149" t="s">
        <v>638</v>
      </c>
      <c r="Z15" s="131" t="s">
        <v>639</v>
      </c>
      <c r="AA15" s="131" t="s">
        <v>640</v>
      </c>
      <c r="AB15" s="138" t="s">
        <v>641</v>
      </c>
      <c r="AC15" s="138" t="s">
        <v>642</v>
      </c>
      <c r="AD15" s="150">
        <f t="shared" si="1"/>
        <v>23</v>
      </c>
      <c r="AI15" s="31"/>
    </row>
    <row r="16" spans="1:56" ht="15.75" customHeight="1" x14ac:dyDescent="0.2">
      <c r="A16" s="212">
        <v>9</v>
      </c>
      <c r="B16" s="48" t="s">
        <v>49</v>
      </c>
      <c r="C16" s="63">
        <v>24</v>
      </c>
      <c r="D16" s="74"/>
      <c r="E16" s="68" t="s">
        <v>637</v>
      </c>
      <c r="F16" s="68" t="s">
        <v>21</v>
      </c>
      <c r="G16" s="68" t="s">
        <v>22</v>
      </c>
      <c r="H16" s="68" t="s">
        <v>23</v>
      </c>
      <c r="I16" s="68" t="s">
        <v>24</v>
      </c>
      <c r="J16" s="124" t="s">
        <v>25</v>
      </c>
      <c r="K16" s="124" t="s">
        <v>26</v>
      </c>
      <c r="L16" s="124" t="s">
        <v>379</v>
      </c>
      <c r="M16" s="131" t="s">
        <v>28</v>
      </c>
      <c r="N16" s="124" t="s">
        <v>29</v>
      </c>
      <c r="O16" s="124" t="s">
        <v>33</v>
      </c>
      <c r="P16" s="116"/>
      <c r="Q16" s="124" t="s">
        <v>30</v>
      </c>
      <c r="R16" s="124" t="s">
        <v>381</v>
      </c>
      <c r="S16" s="124" t="s">
        <v>382</v>
      </c>
      <c r="T16" s="124" t="s">
        <v>383</v>
      </c>
      <c r="U16" s="131" t="s">
        <v>384</v>
      </c>
      <c r="V16" s="131" t="s">
        <v>385</v>
      </c>
      <c r="W16" s="131" t="s">
        <v>386</v>
      </c>
      <c r="X16" s="136" t="s">
        <v>387</v>
      </c>
      <c r="Y16" s="131"/>
      <c r="Z16" s="131" t="s">
        <v>639</v>
      </c>
      <c r="AA16" s="131" t="s">
        <v>640</v>
      </c>
      <c r="AB16" s="138" t="s">
        <v>643</v>
      </c>
      <c r="AC16" s="138" t="s">
        <v>642</v>
      </c>
      <c r="AD16" s="150">
        <f t="shared" si="1"/>
        <v>23</v>
      </c>
      <c r="AI16" s="31"/>
      <c r="AQ16" s="34"/>
    </row>
    <row r="17" spans="1:44" ht="15.75" customHeight="1" x14ac:dyDescent="0.2">
      <c r="A17" s="47">
        <v>10</v>
      </c>
      <c r="B17" s="48" t="s">
        <v>91</v>
      </c>
      <c r="C17" s="63">
        <v>23</v>
      </c>
      <c r="D17" s="74" t="s">
        <v>36</v>
      </c>
      <c r="E17" s="68" t="s">
        <v>637</v>
      </c>
      <c r="F17" s="68" t="s">
        <v>21</v>
      </c>
      <c r="G17" s="68" t="s">
        <v>22</v>
      </c>
      <c r="H17" s="68" t="s">
        <v>23</v>
      </c>
      <c r="I17" s="68" t="s">
        <v>24</v>
      </c>
      <c r="J17" s="124" t="s">
        <v>25</v>
      </c>
      <c r="K17" s="124" t="s">
        <v>26</v>
      </c>
      <c r="L17" s="124" t="s">
        <v>379</v>
      </c>
      <c r="M17" s="131" t="s">
        <v>28</v>
      </c>
      <c r="N17" s="124" t="s">
        <v>29</v>
      </c>
      <c r="O17" s="124" t="s">
        <v>33</v>
      </c>
      <c r="P17" s="124" t="s">
        <v>380</v>
      </c>
      <c r="Q17" s="124" t="s">
        <v>30</v>
      </c>
      <c r="R17" s="124" t="s">
        <v>381</v>
      </c>
      <c r="S17" s="116"/>
      <c r="T17" s="124" t="s">
        <v>383</v>
      </c>
      <c r="U17" s="131" t="s">
        <v>384</v>
      </c>
      <c r="V17" s="131"/>
      <c r="W17" s="131" t="s">
        <v>386</v>
      </c>
      <c r="X17" s="136" t="s">
        <v>387</v>
      </c>
      <c r="Y17" s="149" t="s">
        <v>638</v>
      </c>
      <c r="Z17" s="131" t="s">
        <v>639</v>
      </c>
      <c r="AA17" s="131" t="s">
        <v>640</v>
      </c>
      <c r="AB17" s="138" t="s">
        <v>643</v>
      </c>
      <c r="AC17" s="138" t="s">
        <v>642</v>
      </c>
      <c r="AD17" s="150">
        <f t="shared" si="1"/>
        <v>22</v>
      </c>
      <c r="AI17" s="31"/>
    </row>
    <row r="18" spans="1:44" ht="15.75" customHeight="1" x14ac:dyDescent="0.2">
      <c r="A18" s="212">
        <v>11</v>
      </c>
      <c r="B18" s="48" t="s">
        <v>48</v>
      </c>
      <c r="C18" s="63">
        <v>22</v>
      </c>
      <c r="D18" s="74" t="s">
        <v>36</v>
      </c>
      <c r="E18" s="68" t="s">
        <v>637</v>
      </c>
      <c r="F18" s="68" t="s">
        <v>21</v>
      </c>
      <c r="G18" s="68" t="s">
        <v>22</v>
      </c>
      <c r="H18" s="68" t="s">
        <v>23</v>
      </c>
      <c r="I18" s="68"/>
      <c r="J18" s="116"/>
      <c r="K18" s="124" t="s">
        <v>26</v>
      </c>
      <c r="L18" s="124"/>
      <c r="M18" s="131" t="s">
        <v>28</v>
      </c>
      <c r="N18" s="124" t="s">
        <v>29</v>
      </c>
      <c r="O18" s="124" t="s">
        <v>33</v>
      </c>
      <c r="P18" s="124" t="s">
        <v>380</v>
      </c>
      <c r="Q18" s="124" t="s">
        <v>30</v>
      </c>
      <c r="R18" s="124" t="s">
        <v>381</v>
      </c>
      <c r="S18" s="124" t="s">
        <v>382</v>
      </c>
      <c r="T18" s="124" t="s">
        <v>383</v>
      </c>
      <c r="U18" s="131" t="s">
        <v>384</v>
      </c>
      <c r="V18" s="131" t="s">
        <v>385</v>
      </c>
      <c r="W18" s="131" t="s">
        <v>386</v>
      </c>
      <c r="X18" s="136" t="s">
        <v>387</v>
      </c>
      <c r="Y18" s="149" t="s">
        <v>638</v>
      </c>
      <c r="Z18" s="131" t="s">
        <v>639</v>
      </c>
      <c r="AA18" s="131" t="s">
        <v>640</v>
      </c>
      <c r="AB18" s="138" t="s">
        <v>641</v>
      </c>
      <c r="AC18" s="138" t="s">
        <v>642</v>
      </c>
      <c r="AD18" s="150">
        <f t="shared" si="1"/>
        <v>21</v>
      </c>
      <c r="AI18" s="31"/>
      <c r="AM18" s="31"/>
      <c r="AN18" s="31"/>
      <c r="AO18" s="31"/>
      <c r="AP18" s="31"/>
    </row>
    <row r="19" spans="1:44" ht="15.75" customHeight="1" x14ac:dyDescent="0.2">
      <c r="A19" s="47">
        <v>12</v>
      </c>
      <c r="B19" s="48" t="s">
        <v>115</v>
      </c>
      <c r="C19" s="63">
        <v>22</v>
      </c>
      <c r="D19" s="74" t="s">
        <v>19</v>
      </c>
      <c r="E19" s="68" t="s">
        <v>637</v>
      </c>
      <c r="F19" s="68" t="s">
        <v>21</v>
      </c>
      <c r="G19" s="141"/>
      <c r="H19" s="68" t="s">
        <v>23</v>
      </c>
      <c r="I19" s="68" t="s">
        <v>24</v>
      </c>
      <c r="J19" s="124" t="s">
        <v>25</v>
      </c>
      <c r="K19" s="124" t="s">
        <v>26</v>
      </c>
      <c r="L19" s="124"/>
      <c r="M19" s="131" t="s">
        <v>28</v>
      </c>
      <c r="N19" s="124" t="s">
        <v>29</v>
      </c>
      <c r="O19" s="124" t="s">
        <v>33</v>
      </c>
      <c r="P19" s="124"/>
      <c r="Q19" s="124" t="s">
        <v>30</v>
      </c>
      <c r="R19" s="124" t="s">
        <v>381</v>
      </c>
      <c r="S19" s="124" t="s">
        <v>382</v>
      </c>
      <c r="T19" s="124" t="s">
        <v>383</v>
      </c>
      <c r="U19" s="131" t="s">
        <v>384</v>
      </c>
      <c r="V19" s="131" t="s">
        <v>385</v>
      </c>
      <c r="W19" s="131" t="s">
        <v>386</v>
      </c>
      <c r="X19" s="136" t="s">
        <v>387</v>
      </c>
      <c r="Y19" s="149" t="s">
        <v>638</v>
      </c>
      <c r="Z19" s="131" t="s">
        <v>639</v>
      </c>
      <c r="AA19" s="131" t="s">
        <v>640</v>
      </c>
      <c r="AB19" s="138" t="s">
        <v>641</v>
      </c>
      <c r="AC19" s="138" t="s">
        <v>642</v>
      </c>
      <c r="AD19" s="150">
        <f t="shared" si="1"/>
        <v>22</v>
      </c>
      <c r="AI19" s="31"/>
      <c r="AM19" s="31"/>
      <c r="AN19" s="31"/>
      <c r="AO19" s="31"/>
      <c r="AP19" s="31"/>
    </row>
    <row r="20" spans="1:44" ht="15.75" customHeight="1" x14ac:dyDescent="0.2">
      <c r="A20" s="47">
        <v>13</v>
      </c>
      <c r="B20" s="48" t="s">
        <v>90</v>
      </c>
      <c r="C20" s="63">
        <v>21</v>
      </c>
      <c r="D20" s="74" t="s">
        <v>36</v>
      </c>
      <c r="E20" s="68" t="s">
        <v>637</v>
      </c>
      <c r="F20" s="68" t="s">
        <v>21</v>
      </c>
      <c r="G20" s="68" t="s">
        <v>22</v>
      </c>
      <c r="H20" s="68"/>
      <c r="I20" s="68" t="s">
        <v>24</v>
      </c>
      <c r="J20" s="124" t="s">
        <v>25</v>
      </c>
      <c r="K20" s="124" t="s">
        <v>26</v>
      </c>
      <c r="L20" s="124" t="s">
        <v>379</v>
      </c>
      <c r="M20" s="131" t="s">
        <v>28</v>
      </c>
      <c r="N20" s="124" t="s">
        <v>29</v>
      </c>
      <c r="O20" s="124" t="s">
        <v>33</v>
      </c>
      <c r="P20" s="124" t="s">
        <v>380</v>
      </c>
      <c r="Q20" s="124" t="s">
        <v>30</v>
      </c>
      <c r="R20" s="124"/>
      <c r="S20" s="124" t="s">
        <v>382</v>
      </c>
      <c r="T20" s="124" t="s">
        <v>383</v>
      </c>
      <c r="U20" s="116"/>
      <c r="V20" s="131" t="s">
        <v>385</v>
      </c>
      <c r="W20" s="131" t="s">
        <v>386</v>
      </c>
      <c r="X20" s="136" t="s">
        <v>387</v>
      </c>
      <c r="Y20" s="131"/>
      <c r="Z20" s="131" t="s">
        <v>639</v>
      </c>
      <c r="AA20" s="131" t="s">
        <v>640</v>
      </c>
      <c r="AB20" s="138" t="s">
        <v>641</v>
      </c>
      <c r="AC20" s="138" t="s">
        <v>642</v>
      </c>
      <c r="AD20" s="150">
        <f t="shared" si="1"/>
        <v>20</v>
      </c>
      <c r="AI20" s="31"/>
    </row>
    <row r="21" spans="1:44" ht="15.75" customHeight="1" x14ac:dyDescent="0.2">
      <c r="A21" s="47"/>
      <c r="B21" s="48" t="s">
        <v>275</v>
      </c>
      <c r="C21" s="63">
        <v>21</v>
      </c>
      <c r="D21" s="74" t="s">
        <v>36</v>
      </c>
      <c r="E21" s="68" t="s">
        <v>637</v>
      </c>
      <c r="F21" s="68" t="s">
        <v>21</v>
      </c>
      <c r="G21" s="70"/>
      <c r="H21" s="68" t="s">
        <v>23</v>
      </c>
      <c r="I21" s="68" t="s">
        <v>24</v>
      </c>
      <c r="J21" s="116"/>
      <c r="K21" s="124" t="s">
        <v>26</v>
      </c>
      <c r="L21" s="124"/>
      <c r="M21" s="124"/>
      <c r="N21" s="124" t="s">
        <v>29</v>
      </c>
      <c r="O21" s="124" t="s">
        <v>33</v>
      </c>
      <c r="P21" s="124" t="s">
        <v>380</v>
      </c>
      <c r="Q21" s="124" t="s">
        <v>30</v>
      </c>
      <c r="R21" s="124" t="s">
        <v>381</v>
      </c>
      <c r="S21" s="124" t="s">
        <v>382</v>
      </c>
      <c r="T21" s="124" t="s">
        <v>383</v>
      </c>
      <c r="U21" s="131"/>
      <c r="V21" s="131" t="s">
        <v>385</v>
      </c>
      <c r="W21" s="131" t="s">
        <v>386</v>
      </c>
      <c r="X21" s="136" t="s">
        <v>387</v>
      </c>
      <c r="Y21" s="149" t="s">
        <v>638</v>
      </c>
      <c r="Z21" s="131" t="s">
        <v>639</v>
      </c>
      <c r="AA21" s="131" t="s">
        <v>640</v>
      </c>
      <c r="AB21" s="138" t="s">
        <v>641</v>
      </c>
      <c r="AC21" s="138" t="s">
        <v>642</v>
      </c>
      <c r="AD21" s="150">
        <f t="shared" si="1"/>
        <v>19</v>
      </c>
      <c r="AI21" s="31"/>
    </row>
    <row r="22" spans="1:44" ht="15.75" customHeight="1" x14ac:dyDescent="0.2">
      <c r="A22" s="212">
        <v>15</v>
      </c>
      <c r="B22" s="48" t="s">
        <v>18</v>
      </c>
      <c r="C22" s="63">
        <v>21</v>
      </c>
      <c r="D22" s="137" t="s">
        <v>19</v>
      </c>
      <c r="E22" s="68" t="s">
        <v>637</v>
      </c>
      <c r="F22" s="68" t="s">
        <v>21</v>
      </c>
      <c r="G22" s="68" t="s">
        <v>22</v>
      </c>
      <c r="H22" s="68" t="s">
        <v>23</v>
      </c>
      <c r="I22" s="68" t="s">
        <v>24</v>
      </c>
      <c r="J22" s="124" t="s">
        <v>25</v>
      </c>
      <c r="K22" s="124" t="s">
        <v>26</v>
      </c>
      <c r="L22" s="124" t="s">
        <v>379</v>
      </c>
      <c r="M22" s="124"/>
      <c r="N22" s="124" t="s">
        <v>29</v>
      </c>
      <c r="O22" s="124" t="s">
        <v>33</v>
      </c>
      <c r="P22" s="124"/>
      <c r="Q22" s="124"/>
      <c r="R22" s="124" t="s">
        <v>381</v>
      </c>
      <c r="S22" s="124" t="s">
        <v>382</v>
      </c>
      <c r="T22" s="124" t="s">
        <v>383</v>
      </c>
      <c r="U22" s="131"/>
      <c r="V22" s="131" t="s">
        <v>385</v>
      </c>
      <c r="W22" s="131" t="s">
        <v>386</v>
      </c>
      <c r="X22" s="136" t="s">
        <v>387</v>
      </c>
      <c r="Y22" s="149" t="s">
        <v>638</v>
      </c>
      <c r="Z22" s="131" t="s">
        <v>639</v>
      </c>
      <c r="AA22" s="131" t="s">
        <v>640</v>
      </c>
      <c r="AB22" s="138" t="s">
        <v>641</v>
      </c>
      <c r="AC22" s="138" t="s">
        <v>642</v>
      </c>
      <c r="AD22" s="150">
        <f t="shared" si="1"/>
        <v>21</v>
      </c>
      <c r="AI22" s="31"/>
      <c r="AM22" s="31"/>
      <c r="AN22" s="31"/>
      <c r="AO22" s="31"/>
      <c r="AP22" s="31"/>
      <c r="AQ22" s="34"/>
      <c r="AR22" s="34"/>
    </row>
    <row r="23" spans="1:44" ht="15.75" customHeight="1" x14ac:dyDescent="0.2">
      <c r="A23" s="47"/>
      <c r="B23" s="48" t="s">
        <v>52</v>
      </c>
      <c r="C23" s="63">
        <v>21</v>
      </c>
      <c r="D23" s="137" t="s">
        <v>19</v>
      </c>
      <c r="E23" s="68" t="s">
        <v>637</v>
      </c>
      <c r="F23" s="68" t="s">
        <v>21</v>
      </c>
      <c r="G23" s="68" t="s">
        <v>22</v>
      </c>
      <c r="H23" s="68" t="s">
        <v>23</v>
      </c>
      <c r="I23" s="68" t="s">
        <v>24</v>
      </c>
      <c r="J23" s="124" t="s">
        <v>25</v>
      </c>
      <c r="K23" s="124" t="s">
        <v>26</v>
      </c>
      <c r="L23" s="124" t="s">
        <v>379</v>
      </c>
      <c r="M23" s="131" t="s">
        <v>28</v>
      </c>
      <c r="N23" s="124" t="s">
        <v>29</v>
      </c>
      <c r="O23" s="124" t="s">
        <v>33</v>
      </c>
      <c r="P23" s="124" t="s">
        <v>380</v>
      </c>
      <c r="Q23" s="124"/>
      <c r="R23" s="116"/>
      <c r="S23" s="116"/>
      <c r="T23" s="124"/>
      <c r="U23" s="131" t="s">
        <v>384</v>
      </c>
      <c r="V23" s="131" t="s">
        <v>385</v>
      </c>
      <c r="W23" s="131" t="s">
        <v>386</v>
      </c>
      <c r="X23" s="136" t="s">
        <v>387</v>
      </c>
      <c r="Y23" s="149" t="s">
        <v>638</v>
      </c>
      <c r="Z23" s="131" t="s">
        <v>639</v>
      </c>
      <c r="AA23" s="131" t="s">
        <v>640</v>
      </c>
      <c r="AB23" s="138" t="s">
        <v>643</v>
      </c>
      <c r="AC23" s="138" t="s">
        <v>642</v>
      </c>
      <c r="AD23" s="150">
        <f t="shared" si="1"/>
        <v>20</v>
      </c>
      <c r="AI23" s="31"/>
      <c r="AM23" s="31"/>
      <c r="AN23" s="31"/>
      <c r="AO23" s="31"/>
      <c r="AP23" s="31"/>
    </row>
    <row r="24" spans="1:44" ht="15.75" customHeight="1" x14ac:dyDescent="0.2">
      <c r="A24" s="47">
        <v>17</v>
      </c>
      <c r="B24" s="48" t="s">
        <v>55</v>
      </c>
      <c r="C24" s="63">
        <v>20</v>
      </c>
      <c r="D24" s="74" t="s">
        <v>36</v>
      </c>
      <c r="E24" s="68" t="s">
        <v>637</v>
      </c>
      <c r="F24" s="68" t="s">
        <v>21</v>
      </c>
      <c r="G24" s="68" t="s">
        <v>22</v>
      </c>
      <c r="H24" s="68" t="s">
        <v>23</v>
      </c>
      <c r="I24" s="142"/>
      <c r="J24" s="124" t="s">
        <v>25</v>
      </c>
      <c r="K24" s="124" t="s">
        <v>26</v>
      </c>
      <c r="L24" s="124" t="s">
        <v>379</v>
      </c>
      <c r="M24" s="124"/>
      <c r="N24" s="124" t="s">
        <v>29</v>
      </c>
      <c r="O24" s="124" t="s">
        <v>33</v>
      </c>
      <c r="P24" s="124" t="s">
        <v>380</v>
      </c>
      <c r="Q24" s="124" t="s">
        <v>30</v>
      </c>
      <c r="R24" s="124" t="s">
        <v>381</v>
      </c>
      <c r="S24" s="124" t="s">
        <v>382</v>
      </c>
      <c r="T24" s="124"/>
      <c r="U24" s="131" t="s">
        <v>384</v>
      </c>
      <c r="V24" s="131" t="s">
        <v>385</v>
      </c>
      <c r="W24" s="131" t="s">
        <v>386</v>
      </c>
      <c r="X24" s="136"/>
      <c r="Y24" s="149" t="s">
        <v>638</v>
      </c>
      <c r="Z24" s="131"/>
      <c r="AA24" s="131" t="s">
        <v>640</v>
      </c>
      <c r="AB24" s="138" t="s">
        <v>641</v>
      </c>
      <c r="AC24" s="138" t="s">
        <v>642</v>
      </c>
      <c r="AD24" s="150">
        <f t="shared" si="1"/>
        <v>19</v>
      </c>
      <c r="AI24" s="31"/>
      <c r="AM24" s="31"/>
      <c r="AN24" s="31"/>
      <c r="AO24" s="31"/>
      <c r="AP24" s="31"/>
    </row>
    <row r="25" spans="1:44" ht="15.75" customHeight="1" x14ac:dyDescent="0.2">
      <c r="A25" s="47">
        <v>18</v>
      </c>
      <c r="B25" s="48" t="s">
        <v>250</v>
      </c>
      <c r="C25" s="63">
        <v>20</v>
      </c>
      <c r="D25" s="74" t="s">
        <v>19</v>
      </c>
      <c r="E25" s="68" t="s">
        <v>637</v>
      </c>
      <c r="F25" s="68" t="s">
        <v>21</v>
      </c>
      <c r="G25" s="68" t="s">
        <v>22</v>
      </c>
      <c r="H25" s="68" t="s">
        <v>23</v>
      </c>
      <c r="I25" s="68"/>
      <c r="J25" s="124" t="s">
        <v>25</v>
      </c>
      <c r="K25" s="124" t="s">
        <v>26</v>
      </c>
      <c r="L25" s="124" t="s">
        <v>379</v>
      </c>
      <c r="M25" s="131" t="s">
        <v>28</v>
      </c>
      <c r="N25" s="124" t="s">
        <v>29</v>
      </c>
      <c r="O25" s="124" t="s">
        <v>33</v>
      </c>
      <c r="P25" s="124" t="s">
        <v>380</v>
      </c>
      <c r="Q25" s="124" t="s">
        <v>30</v>
      </c>
      <c r="R25" s="124" t="s">
        <v>381</v>
      </c>
      <c r="S25" s="124" t="s">
        <v>382</v>
      </c>
      <c r="T25" s="124" t="s">
        <v>383</v>
      </c>
      <c r="U25" s="131"/>
      <c r="V25" s="131" t="s">
        <v>385</v>
      </c>
      <c r="W25" s="131" t="s">
        <v>386</v>
      </c>
      <c r="X25" s="136" t="s">
        <v>387</v>
      </c>
      <c r="Y25" s="149" t="s">
        <v>638</v>
      </c>
      <c r="Z25" s="131"/>
      <c r="AA25" s="131" t="s">
        <v>640</v>
      </c>
      <c r="AB25" s="116"/>
      <c r="AC25" s="116"/>
      <c r="AD25" s="150">
        <f t="shared" si="1"/>
        <v>19</v>
      </c>
      <c r="AI25" s="31"/>
      <c r="AM25" s="31"/>
      <c r="AN25" s="31"/>
      <c r="AO25" s="31"/>
      <c r="AP25" s="31"/>
    </row>
    <row r="26" spans="1:44" ht="15.75" customHeight="1" x14ac:dyDescent="0.2">
      <c r="A26" s="47">
        <v>19</v>
      </c>
      <c r="B26" s="48" t="s">
        <v>35</v>
      </c>
      <c r="C26" s="63">
        <v>20</v>
      </c>
      <c r="D26" s="74"/>
      <c r="E26" s="68" t="s">
        <v>637</v>
      </c>
      <c r="F26" s="68" t="s">
        <v>21</v>
      </c>
      <c r="G26" s="68"/>
      <c r="H26" s="68" t="s">
        <v>23</v>
      </c>
      <c r="I26" s="68" t="s">
        <v>24</v>
      </c>
      <c r="J26" s="124" t="s">
        <v>25</v>
      </c>
      <c r="K26" s="124" t="s">
        <v>26</v>
      </c>
      <c r="L26" s="116"/>
      <c r="M26" s="131" t="s">
        <v>28</v>
      </c>
      <c r="N26" s="124" t="s">
        <v>29</v>
      </c>
      <c r="O26" s="124" t="s">
        <v>33</v>
      </c>
      <c r="P26" s="124" t="s">
        <v>380</v>
      </c>
      <c r="Q26" s="124"/>
      <c r="R26" s="124" t="s">
        <v>381</v>
      </c>
      <c r="S26" s="124" t="s">
        <v>382</v>
      </c>
      <c r="T26" s="124" t="s">
        <v>383</v>
      </c>
      <c r="U26" s="131"/>
      <c r="V26" s="131" t="s">
        <v>385</v>
      </c>
      <c r="W26" s="131" t="s">
        <v>386</v>
      </c>
      <c r="X26" s="136" t="s">
        <v>387</v>
      </c>
      <c r="Y26" s="131"/>
      <c r="Z26" s="131" t="s">
        <v>639</v>
      </c>
      <c r="AA26" s="131" t="s">
        <v>640</v>
      </c>
      <c r="AB26" s="138" t="s">
        <v>643</v>
      </c>
      <c r="AC26" s="116"/>
      <c r="AD26" s="150">
        <f t="shared" si="1"/>
        <v>18</v>
      </c>
    </row>
    <row r="27" spans="1:44" ht="15.75" customHeight="1" x14ac:dyDescent="0.2">
      <c r="A27" s="129"/>
      <c r="B27" s="48" t="s">
        <v>121</v>
      </c>
      <c r="C27" s="63">
        <v>20</v>
      </c>
      <c r="D27" s="73"/>
      <c r="E27" s="68" t="s">
        <v>637</v>
      </c>
      <c r="F27" s="68" t="s">
        <v>21</v>
      </c>
      <c r="G27" s="68" t="s">
        <v>22</v>
      </c>
      <c r="H27" s="68" t="s">
        <v>23</v>
      </c>
      <c r="I27" s="68" t="s">
        <v>24</v>
      </c>
      <c r="J27" s="124"/>
      <c r="K27" s="124" t="s">
        <v>26</v>
      </c>
      <c r="L27" s="116"/>
      <c r="M27" s="131" t="s">
        <v>28</v>
      </c>
      <c r="N27" s="124" t="s">
        <v>29</v>
      </c>
      <c r="O27" s="124" t="s">
        <v>33</v>
      </c>
      <c r="P27" s="124" t="s">
        <v>380</v>
      </c>
      <c r="Q27" s="124" t="s">
        <v>30</v>
      </c>
      <c r="R27" s="124" t="s">
        <v>381</v>
      </c>
      <c r="S27" s="124" t="s">
        <v>382</v>
      </c>
      <c r="T27" s="124" t="s">
        <v>383</v>
      </c>
      <c r="U27" s="131" t="s">
        <v>384</v>
      </c>
      <c r="V27" s="131"/>
      <c r="W27" s="131" t="s">
        <v>386</v>
      </c>
      <c r="X27" s="136" t="s">
        <v>387</v>
      </c>
      <c r="Y27" s="116"/>
      <c r="Z27" s="131" t="s">
        <v>639</v>
      </c>
      <c r="AA27" s="131" t="s">
        <v>640</v>
      </c>
      <c r="AB27" s="138" t="s">
        <v>641</v>
      </c>
      <c r="AC27" s="138" t="s">
        <v>642</v>
      </c>
      <c r="AD27" s="150">
        <f t="shared" si="1"/>
        <v>20</v>
      </c>
      <c r="AI27" s="31"/>
    </row>
    <row r="28" spans="1:44" ht="15.75" customHeight="1" x14ac:dyDescent="0.2">
      <c r="A28" s="212">
        <v>21</v>
      </c>
      <c r="B28" s="48" t="s">
        <v>343</v>
      </c>
      <c r="C28" s="63">
        <v>19</v>
      </c>
      <c r="D28" s="74" t="s">
        <v>36</v>
      </c>
      <c r="E28" s="68" t="s">
        <v>637</v>
      </c>
      <c r="F28" s="68" t="s">
        <v>21</v>
      </c>
      <c r="G28" s="68" t="s">
        <v>22</v>
      </c>
      <c r="H28" s="68"/>
      <c r="I28" s="68" t="s">
        <v>24</v>
      </c>
      <c r="J28" s="116"/>
      <c r="K28" s="116"/>
      <c r="L28" s="116"/>
      <c r="M28" s="131" t="s">
        <v>28</v>
      </c>
      <c r="N28" s="124" t="s">
        <v>29</v>
      </c>
      <c r="O28" s="124" t="s">
        <v>33</v>
      </c>
      <c r="P28" s="124" t="s">
        <v>380</v>
      </c>
      <c r="Q28" s="124" t="s">
        <v>30</v>
      </c>
      <c r="R28" s="124" t="s">
        <v>381</v>
      </c>
      <c r="S28" s="124" t="s">
        <v>382</v>
      </c>
      <c r="T28" s="124" t="s">
        <v>383</v>
      </c>
      <c r="U28" s="131" t="s">
        <v>384</v>
      </c>
      <c r="V28" s="131" t="s">
        <v>385</v>
      </c>
      <c r="W28" s="131"/>
      <c r="X28" s="136" t="s">
        <v>387</v>
      </c>
      <c r="Y28" s="131"/>
      <c r="Z28" s="131" t="s">
        <v>639</v>
      </c>
      <c r="AA28" s="149"/>
      <c r="AB28" s="138" t="s">
        <v>641</v>
      </c>
      <c r="AC28" s="138" t="s">
        <v>642</v>
      </c>
      <c r="AD28" s="150">
        <f t="shared" si="1"/>
        <v>17</v>
      </c>
      <c r="AI28" s="31"/>
    </row>
    <row r="29" spans="1:44" ht="15.75" customHeight="1" x14ac:dyDescent="0.2">
      <c r="A29" s="47">
        <v>22</v>
      </c>
      <c r="B29" s="48" t="s">
        <v>246</v>
      </c>
      <c r="C29" s="63">
        <v>19</v>
      </c>
      <c r="D29" s="74" t="s">
        <v>19</v>
      </c>
      <c r="E29" s="68" t="s">
        <v>637</v>
      </c>
      <c r="F29" s="68" t="s">
        <v>21</v>
      </c>
      <c r="G29" s="68" t="s">
        <v>22</v>
      </c>
      <c r="H29" s="68" t="s">
        <v>23</v>
      </c>
      <c r="I29" s="68"/>
      <c r="J29" s="124" t="s">
        <v>25</v>
      </c>
      <c r="K29" s="124"/>
      <c r="L29" s="124" t="s">
        <v>379</v>
      </c>
      <c r="M29" s="124"/>
      <c r="N29" s="124" t="s">
        <v>29</v>
      </c>
      <c r="O29" s="124" t="s">
        <v>33</v>
      </c>
      <c r="P29" s="147" t="s">
        <v>19</v>
      </c>
      <c r="Q29" s="124" t="s">
        <v>30</v>
      </c>
      <c r="R29" s="124" t="s">
        <v>381</v>
      </c>
      <c r="S29" s="124" t="s">
        <v>382</v>
      </c>
      <c r="T29" s="117"/>
      <c r="U29" s="131" t="s">
        <v>384</v>
      </c>
      <c r="V29" s="131" t="s">
        <v>385</v>
      </c>
      <c r="W29" s="131" t="s">
        <v>386</v>
      </c>
      <c r="X29" s="136" t="s">
        <v>387</v>
      </c>
      <c r="Y29" s="149" t="s">
        <v>638</v>
      </c>
      <c r="Z29" s="131" t="s">
        <v>639</v>
      </c>
      <c r="AA29" s="116"/>
      <c r="AB29" s="138" t="s">
        <v>641</v>
      </c>
      <c r="AC29" s="138" t="s">
        <v>642</v>
      </c>
      <c r="AD29" s="150">
        <f t="shared" si="1"/>
        <v>19</v>
      </c>
      <c r="AM29" s="31"/>
      <c r="AN29" s="31"/>
      <c r="AO29" s="31"/>
      <c r="AP29" s="31"/>
    </row>
    <row r="30" spans="1:44" ht="15.75" customHeight="1" x14ac:dyDescent="0.2">
      <c r="A30" s="47"/>
      <c r="B30" s="48" t="s">
        <v>413</v>
      </c>
      <c r="C30" s="63">
        <v>19</v>
      </c>
      <c r="D30" s="74" t="s">
        <v>19</v>
      </c>
      <c r="E30" s="68" t="s">
        <v>637</v>
      </c>
      <c r="F30" s="68" t="s">
        <v>21</v>
      </c>
      <c r="G30" s="68"/>
      <c r="H30" s="68"/>
      <c r="I30" s="68" t="s">
        <v>24</v>
      </c>
      <c r="J30" s="124"/>
      <c r="K30" s="124" t="s">
        <v>26</v>
      </c>
      <c r="L30" s="116"/>
      <c r="M30" s="131" t="s">
        <v>28</v>
      </c>
      <c r="N30" s="124" t="s">
        <v>29</v>
      </c>
      <c r="O30" s="124" t="s">
        <v>33</v>
      </c>
      <c r="P30" s="116"/>
      <c r="Q30" s="124" t="s">
        <v>30</v>
      </c>
      <c r="R30" s="124" t="s">
        <v>381</v>
      </c>
      <c r="S30" s="124" t="s">
        <v>382</v>
      </c>
      <c r="T30" s="124" t="s">
        <v>383</v>
      </c>
      <c r="U30" s="131" t="s">
        <v>384</v>
      </c>
      <c r="V30" s="131" t="s">
        <v>385</v>
      </c>
      <c r="W30" s="131" t="s">
        <v>386</v>
      </c>
      <c r="X30" s="136" t="s">
        <v>387</v>
      </c>
      <c r="Y30" s="149" t="s">
        <v>638</v>
      </c>
      <c r="Z30" s="131" t="s">
        <v>639</v>
      </c>
      <c r="AA30" s="149"/>
      <c r="AB30" s="138" t="s">
        <v>643</v>
      </c>
      <c r="AC30" s="138" t="s">
        <v>642</v>
      </c>
      <c r="AD30" s="150">
        <f t="shared" si="1"/>
        <v>19</v>
      </c>
      <c r="AI30" s="31"/>
      <c r="AM30" s="31"/>
      <c r="AN30" s="31"/>
      <c r="AO30" s="31"/>
      <c r="AP30" s="31"/>
    </row>
    <row r="31" spans="1:44" ht="15.75" customHeight="1" x14ac:dyDescent="0.2">
      <c r="A31" s="47"/>
      <c r="B31" s="48" t="s">
        <v>39</v>
      </c>
      <c r="C31" s="63">
        <v>19</v>
      </c>
      <c r="D31" s="74" t="s">
        <v>19</v>
      </c>
      <c r="E31" s="58"/>
      <c r="F31" s="68" t="s">
        <v>21</v>
      </c>
      <c r="G31" s="68" t="s">
        <v>22</v>
      </c>
      <c r="H31" s="68" t="s">
        <v>23</v>
      </c>
      <c r="I31" s="68" t="s">
        <v>24</v>
      </c>
      <c r="J31" s="124"/>
      <c r="K31" s="124" t="s">
        <v>26</v>
      </c>
      <c r="L31" s="124" t="s">
        <v>379</v>
      </c>
      <c r="M31" s="131" t="s">
        <v>28</v>
      </c>
      <c r="N31" s="124" t="s">
        <v>29</v>
      </c>
      <c r="O31" s="124" t="s">
        <v>33</v>
      </c>
      <c r="P31" s="124" t="s">
        <v>380</v>
      </c>
      <c r="Q31" s="117"/>
      <c r="R31" s="124" t="s">
        <v>381</v>
      </c>
      <c r="S31" s="116"/>
      <c r="T31" s="124"/>
      <c r="U31" s="131" t="s">
        <v>384</v>
      </c>
      <c r="V31" s="131" t="s">
        <v>385</v>
      </c>
      <c r="W31" s="131" t="s">
        <v>386</v>
      </c>
      <c r="X31" s="136" t="s">
        <v>387</v>
      </c>
      <c r="Y31" s="131"/>
      <c r="Z31" s="131"/>
      <c r="AA31" s="131" t="s">
        <v>640</v>
      </c>
      <c r="AB31" s="138" t="s">
        <v>641</v>
      </c>
      <c r="AC31" s="138"/>
      <c r="AD31" s="150">
        <f t="shared" si="1"/>
        <v>16</v>
      </c>
      <c r="AI31" s="31"/>
      <c r="AQ31" s="34"/>
    </row>
    <row r="32" spans="1:44" ht="15.75" customHeight="1" x14ac:dyDescent="0.2">
      <c r="A32" s="129">
        <v>25</v>
      </c>
      <c r="B32" s="48" t="s">
        <v>87</v>
      </c>
      <c r="C32" s="63">
        <v>18</v>
      </c>
      <c r="D32" s="74" t="s">
        <v>36</v>
      </c>
      <c r="E32" s="68" t="s">
        <v>637</v>
      </c>
      <c r="F32" s="68" t="s">
        <v>21</v>
      </c>
      <c r="G32" s="68" t="s">
        <v>22</v>
      </c>
      <c r="H32" s="68" t="s">
        <v>23</v>
      </c>
      <c r="I32" s="68" t="s">
        <v>24</v>
      </c>
      <c r="J32" s="124"/>
      <c r="K32" s="124" t="s">
        <v>26</v>
      </c>
      <c r="L32" s="124"/>
      <c r="M32" s="131" t="s">
        <v>28</v>
      </c>
      <c r="N32" s="124" t="s">
        <v>29</v>
      </c>
      <c r="O32" s="124" t="s">
        <v>33</v>
      </c>
      <c r="P32" s="124" t="s">
        <v>380</v>
      </c>
      <c r="Q32" s="124" t="s">
        <v>30</v>
      </c>
      <c r="R32" s="124" t="s">
        <v>381</v>
      </c>
      <c r="S32" s="124" t="s">
        <v>382</v>
      </c>
      <c r="T32" s="124"/>
      <c r="U32" s="131"/>
      <c r="V32" s="131" t="s">
        <v>385</v>
      </c>
      <c r="W32" s="131"/>
      <c r="X32" s="136" t="s">
        <v>387</v>
      </c>
      <c r="Y32" s="131"/>
      <c r="Z32" s="116"/>
      <c r="AA32" s="131" t="s">
        <v>640</v>
      </c>
      <c r="AB32" s="138" t="s">
        <v>641</v>
      </c>
      <c r="AC32" s="138" t="s">
        <v>642</v>
      </c>
      <c r="AD32" s="150">
        <f t="shared" si="1"/>
        <v>17</v>
      </c>
      <c r="AI32" s="31"/>
    </row>
    <row r="33" spans="1:43" ht="15.75" customHeight="1" x14ac:dyDescent="0.2">
      <c r="A33" s="47"/>
      <c r="B33" s="48" t="s">
        <v>66</v>
      </c>
      <c r="C33" s="63">
        <v>18</v>
      </c>
      <c r="D33" s="74" t="s">
        <v>36</v>
      </c>
      <c r="E33" s="68" t="s">
        <v>637</v>
      </c>
      <c r="F33" s="68" t="s">
        <v>21</v>
      </c>
      <c r="G33" s="68"/>
      <c r="H33" s="68"/>
      <c r="I33" s="68"/>
      <c r="J33" s="124"/>
      <c r="K33" s="124"/>
      <c r="L33" s="124" t="s">
        <v>379</v>
      </c>
      <c r="M33" s="131" t="s">
        <v>28</v>
      </c>
      <c r="N33" s="124" t="s">
        <v>29</v>
      </c>
      <c r="O33" s="124" t="s">
        <v>33</v>
      </c>
      <c r="P33" s="116"/>
      <c r="Q33" s="124" t="s">
        <v>30</v>
      </c>
      <c r="R33" s="124" t="s">
        <v>381</v>
      </c>
      <c r="S33" s="124" t="s">
        <v>382</v>
      </c>
      <c r="T33" s="124" t="s">
        <v>383</v>
      </c>
      <c r="U33" s="131" t="s">
        <v>384</v>
      </c>
      <c r="V33" s="131" t="s">
        <v>385</v>
      </c>
      <c r="W33" s="131" t="s">
        <v>386</v>
      </c>
      <c r="X33" s="136"/>
      <c r="Y33" s="149" t="s">
        <v>638</v>
      </c>
      <c r="Z33" s="131" t="s">
        <v>639</v>
      </c>
      <c r="AA33" s="131" t="s">
        <v>640</v>
      </c>
      <c r="AB33" s="138" t="s">
        <v>641</v>
      </c>
      <c r="AC33" s="136" t="s">
        <v>642</v>
      </c>
      <c r="AD33" s="150">
        <f t="shared" si="1"/>
        <v>18</v>
      </c>
      <c r="AM33" s="31"/>
      <c r="AN33" s="31"/>
      <c r="AO33" s="31"/>
      <c r="AP33" s="31"/>
    </row>
    <row r="34" spans="1:43" ht="15.75" customHeight="1" x14ac:dyDescent="0.2">
      <c r="A34" s="47">
        <v>27</v>
      </c>
      <c r="B34" s="48" t="s">
        <v>123</v>
      </c>
      <c r="C34" s="63">
        <v>18</v>
      </c>
      <c r="D34" s="74"/>
      <c r="E34" s="68" t="s">
        <v>637</v>
      </c>
      <c r="F34" s="68" t="s">
        <v>21</v>
      </c>
      <c r="G34" s="68" t="s">
        <v>22</v>
      </c>
      <c r="H34" s="68" t="s">
        <v>23</v>
      </c>
      <c r="I34" s="68" t="s">
        <v>24</v>
      </c>
      <c r="J34" s="124"/>
      <c r="K34" s="124" t="s">
        <v>26</v>
      </c>
      <c r="L34" s="124"/>
      <c r="M34" s="131" t="s">
        <v>28</v>
      </c>
      <c r="N34" s="124" t="s">
        <v>29</v>
      </c>
      <c r="O34" s="124" t="s">
        <v>33</v>
      </c>
      <c r="P34" s="124" t="s">
        <v>380</v>
      </c>
      <c r="Q34" s="124" t="s">
        <v>30</v>
      </c>
      <c r="R34" s="124" t="s">
        <v>381</v>
      </c>
      <c r="S34" s="124"/>
      <c r="T34" s="124" t="s">
        <v>383</v>
      </c>
      <c r="U34" s="131"/>
      <c r="V34" s="131" t="s">
        <v>385</v>
      </c>
      <c r="W34" s="131" t="s">
        <v>386</v>
      </c>
      <c r="X34" s="53"/>
      <c r="Y34" s="131"/>
      <c r="Z34" s="131" t="s">
        <v>639</v>
      </c>
      <c r="AA34" s="131"/>
      <c r="AB34" s="138" t="s">
        <v>641</v>
      </c>
      <c r="AC34" s="138" t="s">
        <v>642</v>
      </c>
      <c r="AD34" s="150">
        <f t="shared" si="1"/>
        <v>17</v>
      </c>
      <c r="AI34" s="31"/>
    </row>
    <row r="35" spans="1:43" ht="15.75" customHeight="1" x14ac:dyDescent="0.2">
      <c r="A35" s="47">
        <v>28</v>
      </c>
      <c r="B35" s="48" t="s">
        <v>254</v>
      </c>
      <c r="C35" s="63">
        <v>17</v>
      </c>
      <c r="D35" s="74" t="s">
        <v>19</v>
      </c>
      <c r="E35" s="68" t="s">
        <v>637</v>
      </c>
      <c r="F35" s="68" t="s">
        <v>21</v>
      </c>
      <c r="G35" s="68"/>
      <c r="H35" s="68" t="s">
        <v>23</v>
      </c>
      <c r="I35" s="142"/>
      <c r="J35" s="124" t="s">
        <v>25</v>
      </c>
      <c r="K35" s="124" t="s">
        <v>26</v>
      </c>
      <c r="L35" s="116"/>
      <c r="M35" s="131" t="s">
        <v>28</v>
      </c>
      <c r="N35" s="124" t="s">
        <v>29</v>
      </c>
      <c r="O35" s="124" t="s">
        <v>33</v>
      </c>
      <c r="P35" s="116"/>
      <c r="Q35" s="124" t="s">
        <v>30</v>
      </c>
      <c r="R35" s="124"/>
      <c r="S35" s="124" t="s">
        <v>382</v>
      </c>
      <c r="T35" s="124" t="s">
        <v>383</v>
      </c>
      <c r="U35" s="131"/>
      <c r="V35" s="131" t="s">
        <v>385</v>
      </c>
      <c r="W35" s="131" t="s">
        <v>386</v>
      </c>
      <c r="X35" s="136" t="s">
        <v>387</v>
      </c>
      <c r="Y35" s="116"/>
      <c r="Z35" s="131" t="s">
        <v>639</v>
      </c>
      <c r="AA35" s="131" t="s">
        <v>640</v>
      </c>
      <c r="AB35" s="138" t="s">
        <v>641</v>
      </c>
      <c r="AC35" s="116"/>
      <c r="AD35" s="150">
        <f t="shared" si="1"/>
        <v>17</v>
      </c>
    </row>
    <row r="36" spans="1:43" ht="15.75" customHeight="1" x14ac:dyDescent="0.2">
      <c r="A36" s="212"/>
      <c r="B36" s="48" t="s">
        <v>263</v>
      </c>
      <c r="C36" s="63">
        <v>17</v>
      </c>
      <c r="D36" s="74" t="s">
        <v>19</v>
      </c>
      <c r="E36" s="68"/>
      <c r="F36" s="68" t="s">
        <v>21</v>
      </c>
      <c r="G36" s="68" t="s">
        <v>22</v>
      </c>
      <c r="H36" s="68" t="s">
        <v>23</v>
      </c>
      <c r="I36" s="68"/>
      <c r="J36" s="124"/>
      <c r="K36" s="124" t="s">
        <v>26</v>
      </c>
      <c r="L36" s="124" t="s">
        <v>379</v>
      </c>
      <c r="M36" s="131" t="s">
        <v>28</v>
      </c>
      <c r="N36" s="124" t="s">
        <v>29</v>
      </c>
      <c r="O36" s="124" t="s">
        <v>33</v>
      </c>
      <c r="P36" s="124" t="s">
        <v>380</v>
      </c>
      <c r="Q36" s="124"/>
      <c r="R36" s="124" t="s">
        <v>381</v>
      </c>
      <c r="S36" s="124" t="s">
        <v>382</v>
      </c>
      <c r="T36" s="116"/>
      <c r="U36" s="127" t="s">
        <v>384</v>
      </c>
      <c r="V36" s="116"/>
      <c r="W36" s="131"/>
      <c r="X36" s="136"/>
      <c r="Y36" s="149" t="s">
        <v>638</v>
      </c>
      <c r="Z36" s="131"/>
      <c r="AA36" s="149"/>
      <c r="AB36" s="116"/>
      <c r="AC36" s="138" t="s">
        <v>642</v>
      </c>
      <c r="AD36" s="150">
        <f t="shared" si="1"/>
        <v>13</v>
      </c>
    </row>
    <row r="37" spans="1:43" ht="15.75" customHeight="1" x14ac:dyDescent="0.2">
      <c r="A37" s="212"/>
      <c r="B37" s="48" t="s">
        <v>223</v>
      </c>
      <c r="C37" s="63">
        <v>17</v>
      </c>
      <c r="D37" s="74" t="s">
        <v>19</v>
      </c>
      <c r="E37" s="68" t="s">
        <v>637</v>
      </c>
      <c r="F37" s="68" t="s">
        <v>21</v>
      </c>
      <c r="G37" s="68" t="s">
        <v>22</v>
      </c>
      <c r="H37" s="68" t="s">
        <v>23</v>
      </c>
      <c r="I37" s="68" t="s">
        <v>24</v>
      </c>
      <c r="J37" s="124" t="s">
        <v>25</v>
      </c>
      <c r="K37" s="124" t="s">
        <v>26</v>
      </c>
      <c r="L37" s="124" t="s">
        <v>379</v>
      </c>
      <c r="M37" s="131" t="s">
        <v>28</v>
      </c>
      <c r="N37" s="124" t="s">
        <v>29</v>
      </c>
      <c r="O37" s="124" t="s">
        <v>33</v>
      </c>
      <c r="P37" s="116"/>
      <c r="Q37" s="124"/>
      <c r="R37" s="124" t="s">
        <v>381</v>
      </c>
      <c r="S37" s="124" t="s">
        <v>382</v>
      </c>
      <c r="T37" s="124"/>
      <c r="U37" s="131" t="s">
        <v>384</v>
      </c>
      <c r="V37" s="131" t="s">
        <v>385</v>
      </c>
      <c r="W37" s="131" t="s">
        <v>386</v>
      </c>
      <c r="X37" s="136"/>
      <c r="Y37" s="131"/>
      <c r="Z37" s="116"/>
      <c r="AA37" s="116"/>
      <c r="AB37" s="138" t="s">
        <v>641</v>
      </c>
      <c r="AC37" s="52"/>
      <c r="AD37" s="150">
        <f t="shared" si="1"/>
        <v>17</v>
      </c>
      <c r="AI37" s="31"/>
      <c r="AQ37" s="34"/>
    </row>
    <row r="38" spans="1:43" ht="15.75" customHeight="1" x14ac:dyDescent="0.2">
      <c r="A38" s="129">
        <v>31</v>
      </c>
      <c r="B38" s="48" t="s">
        <v>60</v>
      </c>
      <c r="C38" s="63">
        <v>16</v>
      </c>
      <c r="D38" s="74" t="s">
        <v>19</v>
      </c>
      <c r="E38" s="58"/>
      <c r="F38" s="68" t="s">
        <v>21</v>
      </c>
      <c r="G38" s="68" t="s">
        <v>22</v>
      </c>
      <c r="H38" s="68" t="s">
        <v>23</v>
      </c>
      <c r="I38" s="143" t="s">
        <v>24</v>
      </c>
      <c r="J38" s="116"/>
      <c r="K38" s="124" t="s">
        <v>26</v>
      </c>
      <c r="L38" s="124"/>
      <c r="M38" s="131" t="s">
        <v>28</v>
      </c>
      <c r="N38" s="124"/>
      <c r="O38" s="124" t="s">
        <v>33</v>
      </c>
      <c r="P38" s="147" t="s">
        <v>19</v>
      </c>
      <c r="Q38" s="116"/>
      <c r="R38" s="124" t="s">
        <v>381</v>
      </c>
      <c r="S38" s="124"/>
      <c r="T38" s="116"/>
      <c r="U38" s="131" t="s">
        <v>384</v>
      </c>
      <c r="V38" s="131" t="s">
        <v>385</v>
      </c>
      <c r="W38" s="131" t="s">
        <v>386</v>
      </c>
      <c r="X38" s="52"/>
      <c r="Y38" s="149" t="s">
        <v>638</v>
      </c>
      <c r="Z38" s="131" t="s">
        <v>639</v>
      </c>
      <c r="AA38" s="131" t="s">
        <v>640</v>
      </c>
      <c r="AB38" s="138"/>
      <c r="AC38" s="138" t="s">
        <v>642</v>
      </c>
      <c r="AD38" s="150">
        <f t="shared" si="1"/>
        <v>15</v>
      </c>
      <c r="AI38" s="31"/>
    </row>
    <row r="39" spans="1:43" ht="15.75" customHeight="1" x14ac:dyDescent="0.2">
      <c r="A39" s="47"/>
      <c r="B39" s="48" t="s">
        <v>392</v>
      </c>
      <c r="C39" s="63">
        <v>16</v>
      </c>
      <c r="D39" s="74" t="s">
        <v>19</v>
      </c>
      <c r="E39" s="68" t="s">
        <v>637</v>
      </c>
      <c r="F39" s="68" t="s">
        <v>21</v>
      </c>
      <c r="G39" s="68"/>
      <c r="H39" s="68"/>
      <c r="I39" s="68" t="s">
        <v>24</v>
      </c>
      <c r="J39" s="116"/>
      <c r="K39" s="124" t="s">
        <v>26</v>
      </c>
      <c r="L39" s="124"/>
      <c r="M39" s="131" t="s">
        <v>28</v>
      </c>
      <c r="N39" s="124" t="s">
        <v>29</v>
      </c>
      <c r="O39" s="124" t="s">
        <v>33</v>
      </c>
      <c r="P39" s="124" t="s">
        <v>380</v>
      </c>
      <c r="Q39" s="117"/>
      <c r="R39" s="124" t="s">
        <v>381</v>
      </c>
      <c r="S39" s="124" t="s">
        <v>382</v>
      </c>
      <c r="T39" s="124" t="s">
        <v>383</v>
      </c>
      <c r="U39" s="131" t="s">
        <v>384</v>
      </c>
      <c r="V39" s="131" t="s">
        <v>385</v>
      </c>
      <c r="W39" s="131"/>
      <c r="X39" s="136" t="s">
        <v>387</v>
      </c>
      <c r="Y39" s="131"/>
      <c r="Z39" s="116"/>
      <c r="AA39" s="116"/>
      <c r="AB39" s="116"/>
      <c r="AC39" s="52"/>
      <c r="AD39" s="150">
        <f t="shared" ref="AD39:AD71" si="2">COUNTA(E39:O39,Q39:AC39)</f>
        <v>13</v>
      </c>
      <c r="AM39" s="31"/>
      <c r="AN39" s="31"/>
      <c r="AO39" s="31"/>
      <c r="AP39" s="31"/>
      <c r="AQ39" s="34"/>
    </row>
    <row r="40" spans="1:43" ht="15.75" customHeight="1" x14ac:dyDescent="0.2">
      <c r="A40" s="47">
        <v>33</v>
      </c>
      <c r="B40" s="48" t="s">
        <v>143</v>
      </c>
      <c r="C40" s="63">
        <v>15</v>
      </c>
      <c r="D40" s="74" t="s">
        <v>36</v>
      </c>
      <c r="E40" s="68" t="s">
        <v>637</v>
      </c>
      <c r="F40" s="68" t="s">
        <v>21</v>
      </c>
      <c r="G40" s="68" t="s">
        <v>22</v>
      </c>
      <c r="H40" s="68" t="s">
        <v>23</v>
      </c>
      <c r="I40" s="68"/>
      <c r="J40" s="124"/>
      <c r="K40" s="124"/>
      <c r="L40" s="124" t="s">
        <v>379</v>
      </c>
      <c r="M40" s="124"/>
      <c r="N40" s="124" t="s">
        <v>29</v>
      </c>
      <c r="O40" s="124" t="s">
        <v>33</v>
      </c>
      <c r="P40" s="147" t="s">
        <v>19</v>
      </c>
      <c r="Q40" s="124"/>
      <c r="R40" s="116"/>
      <c r="S40" s="124" t="s">
        <v>382</v>
      </c>
      <c r="T40" s="124"/>
      <c r="U40" s="131" t="s">
        <v>384</v>
      </c>
      <c r="V40" s="116"/>
      <c r="W40" s="131" t="s">
        <v>386</v>
      </c>
      <c r="X40" s="136" t="s">
        <v>387</v>
      </c>
      <c r="Y40" s="149" t="s">
        <v>638</v>
      </c>
      <c r="Z40" s="131"/>
      <c r="AA40" s="131" t="s">
        <v>640</v>
      </c>
      <c r="AB40" s="116"/>
      <c r="AC40" s="138" t="s">
        <v>642</v>
      </c>
      <c r="AD40" s="150">
        <f t="shared" si="2"/>
        <v>14</v>
      </c>
      <c r="AM40" s="31"/>
      <c r="AN40" s="31"/>
      <c r="AO40" s="31"/>
      <c r="AP40" s="31"/>
    </row>
    <row r="41" spans="1:43" ht="15.75" customHeight="1" x14ac:dyDescent="0.2">
      <c r="A41" s="212">
        <v>34</v>
      </c>
      <c r="B41" s="48" t="s">
        <v>31</v>
      </c>
      <c r="C41" s="63">
        <v>15</v>
      </c>
      <c r="D41" s="74" t="s">
        <v>19</v>
      </c>
      <c r="E41" s="68" t="s">
        <v>637</v>
      </c>
      <c r="F41" s="68" t="s">
        <v>21</v>
      </c>
      <c r="G41" s="68" t="s">
        <v>22</v>
      </c>
      <c r="H41" s="68"/>
      <c r="I41" s="68" t="s">
        <v>24</v>
      </c>
      <c r="J41" s="124"/>
      <c r="K41" s="124"/>
      <c r="L41" s="124" t="s">
        <v>379</v>
      </c>
      <c r="M41" s="124"/>
      <c r="N41" s="124" t="s">
        <v>29</v>
      </c>
      <c r="O41" s="124" t="s">
        <v>33</v>
      </c>
      <c r="P41" s="124" t="s">
        <v>380</v>
      </c>
      <c r="Q41" s="124" t="s">
        <v>30</v>
      </c>
      <c r="R41" s="124"/>
      <c r="S41" s="124" t="s">
        <v>382</v>
      </c>
      <c r="T41" s="52"/>
      <c r="U41" s="131" t="s">
        <v>384</v>
      </c>
      <c r="V41" s="116"/>
      <c r="W41" s="131" t="s">
        <v>386</v>
      </c>
      <c r="X41" s="136" t="s">
        <v>387</v>
      </c>
      <c r="Y41" s="149" t="s">
        <v>638</v>
      </c>
      <c r="Z41" s="131" t="s">
        <v>639</v>
      </c>
      <c r="AA41" s="116"/>
      <c r="AB41" s="116"/>
      <c r="AC41" s="116"/>
      <c r="AD41" s="150">
        <f t="shared" si="2"/>
        <v>14</v>
      </c>
      <c r="AI41" s="31"/>
    </row>
    <row r="42" spans="1:43" ht="15.75" customHeight="1" x14ac:dyDescent="0.2">
      <c r="A42" s="47"/>
      <c r="B42" s="48" t="s">
        <v>182</v>
      </c>
      <c r="C42" s="63">
        <v>15</v>
      </c>
      <c r="D42" s="74" t="s">
        <v>19</v>
      </c>
      <c r="E42" s="68" t="s">
        <v>637</v>
      </c>
      <c r="F42" s="68" t="s">
        <v>21</v>
      </c>
      <c r="G42" s="68"/>
      <c r="H42" s="68" t="s">
        <v>23</v>
      </c>
      <c r="I42" s="68"/>
      <c r="J42" s="124" t="s">
        <v>25</v>
      </c>
      <c r="K42" s="124" t="s">
        <v>26</v>
      </c>
      <c r="L42" s="124" t="s">
        <v>379</v>
      </c>
      <c r="M42" s="131" t="s">
        <v>28</v>
      </c>
      <c r="N42" s="124"/>
      <c r="O42" s="116"/>
      <c r="P42" s="116"/>
      <c r="Q42" s="124" t="s">
        <v>30</v>
      </c>
      <c r="R42" s="116"/>
      <c r="S42" s="124" t="s">
        <v>382</v>
      </c>
      <c r="T42" s="116"/>
      <c r="U42" s="131" t="s">
        <v>384</v>
      </c>
      <c r="V42" s="131" t="s">
        <v>385</v>
      </c>
      <c r="W42" s="131" t="s">
        <v>386</v>
      </c>
      <c r="X42" s="136" t="s">
        <v>387</v>
      </c>
      <c r="Y42" s="116"/>
      <c r="Z42" s="116"/>
      <c r="AA42" s="131" t="s">
        <v>640</v>
      </c>
      <c r="AB42" s="138"/>
      <c r="AC42" s="116"/>
      <c r="AD42" s="150">
        <f t="shared" si="2"/>
        <v>14</v>
      </c>
    </row>
    <row r="43" spans="1:43" ht="15.75" customHeight="1" x14ac:dyDescent="0.2">
      <c r="A43" s="212"/>
      <c r="B43" s="48" t="s">
        <v>150</v>
      </c>
      <c r="C43" s="63">
        <v>15</v>
      </c>
      <c r="D43" s="74" t="s">
        <v>19</v>
      </c>
      <c r="E43" s="68"/>
      <c r="F43" s="68"/>
      <c r="G43" s="68" t="s">
        <v>22</v>
      </c>
      <c r="H43" s="68"/>
      <c r="I43" s="68"/>
      <c r="J43" s="124"/>
      <c r="K43" s="124" t="s">
        <v>26</v>
      </c>
      <c r="L43" s="124"/>
      <c r="M43" s="131" t="s">
        <v>28</v>
      </c>
      <c r="N43" s="124" t="s">
        <v>29</v>
      </c>
      <c r="O43" s="124"/>
      <c r="P43" s="124" t="s">
        <v>380</v>
      </c>
      <c r="Q43" s="124" t="s">
        <v>30</v>
      </c>
      <c r="R43" s="124"/>
      <c r="S43" s="124" t="s">
        <v>382</v>
      </c>
      <c r="T43" s="124" t="s">
        <v>383</v>
      </c>
      <c r="U43" s="131" t="s">
        <v>384</v>
      </c>
      <c r="V43" s="131" t="s">
        <v>385</v>
      </c>
      <c r="W43" s="116"/>
      <c r="X43" s="52"/>
      <c r="Y43" s="149" t="s">
        <v>638</v>
      </c>
      <c r="Z43" s="116"/>
      <c r="AA43" s="116"/>
      <c r="AB43" s="138" t="s">
        <v>641</v>
      </c>
      <c r="AC43" s="138" t="s">
        <v>642</v>
      </c>
      <c r="AD43" s="150">
        <f t="shared" si="2"/>
        <v>12</v>
      </c>
      <c r="AM43" s="31"/>
      <c r="AN43" s="31"/>
      <c r="AO43" s="31"/>
      <c r="AP43" s="31"/>
    </row>
    <row r="44" spans="1:43" ht="15.75" customHeight="1" x14ac:dyDescent="0.2">
      <c r="A44" s="47">
        <v>37</v>
      </c>
      <c r="B44" s="48" t="s">
        <v>81</v>
      </c>
      <c r="C44" s="63">
        <v>15</v>
      </c>
      <c r="D44" s="73"/>
      <c r="E44" s="68" t="s">
        <v>637</v>
      </c>
      <c r="F44" s="68" t="s">
        <v>21</v>
      </c>
      <c r="G44" s="68"/>
      <c r="H44" s="142"/>
      <c r="I44" s="68"/>
      <c r="J44" s="124"/>
      <c r="K44" s="124" t="s">
        <v>26</v>
      </c>
      <c r="L44" s="124"/>
      <c r="M44" s="131" t="s">
        <v>28</v>
      </c>
      <c r="N44" s="124"/>
      <c r="O44" s="124" t="s">
        <v>33</v>
      </c>
      <c r="P44" s="124" t="s">
        <v>380</v>
      </c>
      <c r="Q44" s="124" t="s">
        <v>30</v>
      </c>
      <c r="R44" s="124" t="s">
        <v>381</v>
      </c>
      <c r="S44" s="116"/>
      <c r="T44" s="124" t="s">
        <v>383</v>
      </c>
      <c r="U44" s="131" t="s">
        <v>384</v>
      </c>
      <c r="V44" s="131" t="s">
        <v>385</v>
      </c>
      <c r="W44" s="131" t="s">
        <v>386</v>
      </c>
      <c r="X44" s="136" t="s">
        <v>387</v>
      </c>
      <c r="Y44" s="149" t="s">
        <v>638</v>
      </c>
      <c r="Z44" s="131" t="s">
        <v>639</v>
      </c>
      <c r="AA44" s="131"/>
      <c r="AB44" s="138"/>
      <c r="AC44" s="116"/>
      <c r="AD44" s="150">
        <f t="shared" si="2"/>
        <v>14</v>
      </c>
      <c r="AM44" s="31"/>
      <c r="AN44" s="31"/>
      <c r="AO44" s="31"/>
      <c r="AP44" s="31"/>
    </row>
    <row r="45" spans="1:43" ht="15.75" customHeight="1" x14ac:dyDescent="0.2">
      <c r="A45" s="47">
        <v>38</v>
      </c>
      <c r="B45" s="48" t="s">
        <v>50</v>
      </c>
      <c r="C45" s="63">
        <v>14</v>
      </c>
      <c r="D45" s="74" t="s">
        <v>36</v>
      </c>
      <c r="E45" s="68" t="s">
        <v>637</v>
      </c>
      <c r="F45" s="68" t="s">
        <v>21</v>
      </c>
      <c r="G45" s="68" t="s">
        <v>22</v>
      </c>
      <c r="H45" s="69" t="s">
        <v>23</v>
      </c>
      <c r="I45" s="68" t="s">
        <v>24</v>
      </c>
      <c r="J45" s="124" t="s">
        <v>25</v>
      </c>
      <c r="K45" s="124" t="s">
        <v>26</v>
      </c>
      <c r="L45" s="124"/>
      <c r="M45" s="131" t="s">
        <v>28</v>
      </c>
      <c r="N45" s="124" t="s">
        <v>29</v>
      </c>
      <c r="O45" s="124"/>
      <c r="P45" s="124" t="s">
        <v>380</v>
      </c>
      <c r="Q45" s="124"/>
      <c r="R45" s="124"/>
      <c r="S45" s="116"/>
      <c r="T45" s="124"/>
      <c r="U45" s="131"/>
      <c r="V45" s="116"/>
      <c r="W45" s="131"/>
      <c r="X45" s="52"/>
      <c r="Y45" s="149" t="s">
        <v>638</v>
      </c>
      <c r="Z45" s="131" t="s">
        <v>639</v>
      </c>
      <c r="AA45" s="131" t="s">
        <v>640</v>
      </c>
      <c r="AB45" s="138" t="s">
        <v>641</v>
      </c>
      <c r="AC45" s="52"/>
      <c r="AD45" s="150">
        <f t="shared" si="2"/>
        <v>13</v>
      </c>
      <c r="AI45" s="31"/>
    </row>
    <row r="46" spans="1:43" ht="15.75" customHeight="1" x14ac:dyDescent="0.2">
      <c r="A46" s="47">
        <v>39</v>
      </c>
      <c r="B46" s="48" t="s">
        <v>84</v>
      </c>
      <c r="C46" s="63">
        <v>14</v>
      </c>
      <c r="D46" s="74" t="s">
        <v>19</v>
      </c>
      <c r="E46" s="68"/>
      <c r="F46" s="68" t="s">
        <v>21</v>
      </c>
      <c r="G46" s="68" t="s">
        <v>22</v>
      </c>
      <c r="H46" s="68" t="s">
        <v>23</v>
      </c>
      <c r="I46" s="68" t="s">
        <v>24</v>
      </c>
      <c r="J46" s="124"/>
      <c r="K46" s="124"/>
      <c r="L46" s="124" t="s">
        <v>379</v>
      </c>
      <c r="M46" s="131" t="s">
        <v>28</v>
      </c>
      <c r="N46" s="116"/>
      <c r="O46" s="221"/>
      <c r="P46" s="124" t="s">
        <v>380</v>
      </c>
      <c r="Q46" s="124" t="s">
        <v>30</v>
      </c>
      <c r="R46" s="116"/>
      <c r="S46" s="116"/>
      <c r="T46" s="124"/>
      <c r="U46" s="131"/>
      <c r="V46" s="131" t="s">
        <v>385</v>
      </c>
      <c r="W46" s="127" t="s">
        <v>386</v>
      </c>
      <c r="X46" s="52"/>
      <c r="Y46" s="149" t="s">
        <v>638</v>
      </c>
      <c r="Z46" s="131" t="s">
        <v>639</v>
      </c>
      <c r="AA46" s="116"/>
      <c r="AB46" s="138" t="s">
        <v>641</v>
      </c>
      <c r="AC46" s="138" t="s">
        <v>642</v>
      </c>
      <c r="AD46" s="150">
        <f t="shared" si="2"/>
        <v>13</v>
      </c>
      <c r="AI46" s="31"/>
    </row>
    <row r="47" spans="1:43" ht="15.75" customHeight="1" x14ac:dyDescent="0.2">
      <c r="A47" s="47">
        <v>40</v>
      </c>
      <c r="B47" s="48" t="s">
        <v>47</v>
      </c>
      <c r="C47" s="63">
        <v>14</v>
      </c>
      <c r="D47" s="74"/>
      <c r="E47" s="58"/>
      <c r="F47" s="68" t="s">
        <v>21</v>
      </c>
      <c r="G47" s="68" t="s">
        <v>22</v>
      </c>
      <c r="H47" s="68"/>
      <c r="I47" s="68" t="s">
        <v>24</v>
      </c>
      <c r="J47" s="116"/>
      <c r="K47" s="124" t="s">
        <v>26</v>
      </c>
      <c r="L47" s="124" t="s">
        <v>379</v>
      </c>
      <c r="M47" s="131" t="s">
        <v>28</v>
      </c>
      <c r="N47" s="124"/>
      <c r="O47" s="116"/>
      <c r="P47" s="124" t="s">
        <v>380</v>
      </c>
      <c r="Q47" s="124" t="s">
        <v>30</v>
      </c>
      <c r="R47" s="124" t="s">
        <v>381</v>
      </c>
      <c r="S47" s="124" t="s">
        <v>382</v>
      </c>
      <c r="T47" s="124" t="s">
        <v>383</v>
      </c>
      <c r="U47" s="116"/>
      <c r="V47" s="131" t="s">
        <v>385</v>
      </c>
      <c r="W47" s="116"/>
      <c r="X47" s="136" t="s">
        <v>387</v>
      </c>
      <c r="Y47" s="149" t="s">
        <v>638</v>
      </c>
      <c r="Z47" s="116"/>
      <c r="AA47" s="131" t="s">
        <v>640</v>
      </c>
      <c r="AB47" s="138"/>
      <c r="AC47" s="116"/>
      <c r="AD47" s="150">
        <f t="shared" si="2"/>
        <v>14</v>
      </c>
    </row>
    <row r="48" spans="1:43" ht="15.75" customHeight="1" x14ac:dyDescent="0.2">
      <c r="A48" s="47">
        <v>41</v>
      </c>
      <c r="B48" s="48" t="s">
        <v>161</v>
      </c>
      <c r="C48" s="63">
        <v>13</v>
      </c>
      <c r="D48" s="74"/>
      <c r="E48" s="115"/>
      <c r="F48" s="68" t="s">
        <v>21</v>
      </c>
      <c r="G48" s="68" t="s">
        <v>22</v>
      </c>
      <c r="H48" s="68" t="s">
        <v>23</v>
      </c>
      <c r="I48" s="68" t="s">
        <v>24</v>
      </c>
      <c r="J48" s="124"/>
      <c r="K48" s="124"/>
      <c r="L48" s="124" t="s">
        <v>379</v>
      </c>
      <c r="M48" s="116"/>
      <c r="N48" s="124" t="s">
        <v>29</v>
      </c>
      <c r="O48" s="116"/>
      <c r="P48" s="124" t="s">
        <v>380</v>
      </c>
      <c r="Q48" s="124" t="s">
        <v>30</v>
      </c>
      <c r="R48" s="124"/>
      <c r="S48" s="124" t="s">
        <v>382</v>
      </c>
      <c r="T48" s="124"/>
      <c r="U48" s="131" t="s">
        <v>384</v>
      </c>
      <c r="V48" s="131"/>
      <c r="W48" s="131"/>
      <c r="X48" s="136"/>
      <c r="Y48" s="149" t="s">
        <v>638</v>
      </c>
      <c r="Z48" s="131"/>
      <c r="AA48" s="116"/>
      <c r="AB48" s="138" t="s">
        <v>641</v>
      </c>
      <c r="AC48" s="138" t="s">
        <v>642</v>
      </c>
      <c r="AD48" s="150">
        <f t="shared" si="2"/>
        <v>12</v>
      </c>
    </row>
    <row r="49" spans="1:34" ht="15.75" customHeight="1" x14ac:dyDescent="0.2">
      <c r="A49" s="47">
        <v>42</v>
      </c>
      <c r="B49" s="48" t="s">
        <v>471</v>
      </c>
      <c r="C49" s="63">
        <v>12</v>
      </c>
      <c r="D49" s="74" t="s">
        <v>19</v>
      </c>
      <c r="E49" s="68" t="s">
        <v>637</v>
      </c>
      <c r="F49" s="68" t="s">
        <v>21</v>
      </c>
      <c r="G49" s="68" t="s">
        <v>22</v>
      </c>
      <c r="H49" s="68" t="s">
        <v>23</v>
      </c>
      <c r="I49" s="68" t="s">
        <v>24</v>
      </c>
      <c r="J49" s="124"/>
      <c r="K49" s="124" t="s">
        <v>26</v>
      </c>
      <c r="L49" s="124" t="s">
        <v>379</v>
      </c>
      <c r="M49" s="124"/>
      <c r="N49" s="116"/>
      <c r="O49" s="124"/>
      <c r="P49" s="116"/>
      <c r="Q49" s="124" t="s">
        <v>30</v>
      </c>
      <c r="R49" s="131"/>
      <c r="S49" s="116"/>
      <c r="T49" s="124"/>
      <c r="U49" s="131"/>
      <c r="V49" s="131"/>
      <c r="W49" s="127"/>
      <c r="X49" s="136" t="s">
        <v>387</v>
      </c>
      <c r="Y49" s="149" t="s">
        <v>638</v>
      </c>
      <c r="Z49" s="131" t="s">
        <v>639</v>
      </c>
      <c r="AA49" s="116"/>
      <c r="AB49" s="138" t="s">
        <v>641</v>
      </c>
      <c r="AC49" s="116"/>
      <c r="AD49" s="150">
        <f t="shared" si="2"/>
        <v>12</v>
      </c>
    </row>
    <row r="50" spans="1:34" ht="15.75" customHeight="1" x14ac:dyDescent="0.2">
      <c r="A50" s="47"/>
      <c r="B50" s="48" t="s">
        <v>69</v>
      </c>
      <c r="C50" s="63">
        <v>12</v>
      </c>
      <c r="D50" s="74" t="s">
        <v>19</v>
      </c>
      <c r="E50" s="68" t="s">
        <v>637</v>
      </c>
      <c r="F50" s="68"/>
      <c r="G50" s="68" t="s">
        <v>22</v>
      </c>
      <c r="H50" s="68"/>
      <c r="I50" s="68"/>
      <c r="J50" s="124"/>
      <c r="K50" s="124" t="s">
        <v>26</v>
      </c>
      <c r="L50" s="124" t="s">
        <v>379</v>
      </c>
      <c r="M50" s="124"/>
      <c r="N50" s="124"/>
      <c r="O50" s="124" t="s">
        <v>33</v>
      </c>
      <c r="P50" s="124" t="s">
        <v>380</v>
      </c>
      <c r="Q50" s="124" t="s">
        <v>30</v>
      </c>
      <c r="R50" s="124" t="s">
        <v>381</v>
      </c>
      <c r="S50" s="124" t="s">
        <v>382</v>
      </c>
      <c r="T50" s="124"/>
      <c r="U50" s="131"/>
      <c r="V50" s="131"/>
      <c r="W50" s="131"/>
      <c r="X50" s="136" t="s">
        <v>387</v>
      </c>
      <c r="Y50" s="149" t="s">
        <v>638</v>
      </c>
      <c r="Z50" s="116"/>
      <c r="AA50" s="131" t="s">
        <v>640</v>
      </c>
      <c r="AB50" s="116"/>
      <c r="AC50" s="116"/>
      <c r="AD50" s="150">
        <f t="shared" si="2"/>
        <v>11</v>
      </c>
    </row>
    <row r="51" spans="1:34" ht="15.75" customHeight="1" x14ac:dyDescent="0.2">
      <c r="A51" s="47">
        <v>44</v>
      </c>
      <c r="B51" s="48" t="s">
        <v>67</v>
      </c>
      <c r="C51" s="63">
        <v>11</v>
      </c>
      <c r="D51" s="74" t="s">
        <v>36</v>
      </c>
      <c r="E51" s="68"/>
      <c r="F51" s="68" t="s">
        <v>21</v>
      </c>
      <c r="G51" s="68"/>
      <c r="H51" s="68" t="s">
        <v>23</v>
      </c>
      <c r="I51" s="68"/>
      <c r="J51" s="124"/>
      <c r="K51" s="124"/>
      <c r="L51" s="124"/>
      <c r="M51" s="131" t="s">
        <v>28</v>
      </c>
      <c r="N51" s="124" t="s">
        <v>29</v>
      </c>
      <c r="O51" s="124" t="s">
        <v>33</v>
      </c>
      <c r="P51" s="124" t="s">
        <v>380</v>
      </c>
      <c r="Q51" s="124" t="s">
        <v>30</v>
      </c>
      <c r="R51" s="124" t="s">
        <v>381</v>
      </c>
      <c r="S51" s="116"/>
      <c r="T51" s="124" t="s">
        <v>383</v>
      </c>
      <c r="U51" s="131" t="s">
        <v>384</v>
      </c>
      <c r="V51" s="131"/>
      <c r="W51" s="52"/>
      <c r="X51" s="136" t="s">
        <v>387</v>
      </c>
      <c r="Y51" s="116"/>
      <c r="Z51" s="131"/>
      <c r="AA51" s="116"/>
      <c r="AB51" s="138"/>
      <c r="AC51" s="138"/>
      <c r="AD51" s="150">
        <f t="shared" si="2"/>
        <v>10</v>
      </c>
    </row>
    <row r="52" spans="1:34" ht="15.75" customHeight="1" x14ac:dyDescent="0.2">
      <c r="A52" s="47">
        <v>45</v>
      </c>
      <c r="B52" s="48" t="s">
        <v>367</v>
      </c>
      <c r="C52" s="63">
        <v>11</v>
      </c>
      <c r="D52" s="74"/>
      <c r="E52" s="68"/>
      <c r="F52" s="68" t="s">
        <v>21</v>
      </c>
      <c r="G52" s="68" t="s">
        <v>22</v>
      </c>
      <c r="H52" s="68" t="s">
        <v>23</v>
      </c>
      <c r="I52" s="142"/>
      <c r="J52" s="124"/>
      <c r="K52" s="124" t="s">
        <v>26</v>
      </c>
      <c r="L52" s="124" t="s">
        <v>379</v>
      </c>
      <c r="M52" s="116"/>
      <c r="N52" s="116"/>
      <c r="O52" s="124"/>
      <c r="P52" s="124" t="s">
        <v>380</v>
      </c>
      <c r="Q52" s="124"/>
      <c r="R52" s="124" t="s">
        <v>381</v>
      </c>
      <c r="S52" s="122" t="s">
        <v>382</v>
      </c>
      <c r="T52" s="124" t="s">
        <v>383</v>
      </c>
      <c r="U52" s="131" t="s">
        <v>384</v>
      </c>
      <c r="V52" s="52"/>
      <c r="W52" s="131"/>
      <c r="X52" s="52"/>
      <c r="Y52" s="134" t="s">
        <v>638</v>
      </c>
      <c r="Z52" s="116"/>
      <c r="AA52" s="116"/>
      <c r="AB52" s="138"/>
      <c r="AC52" s="138"/>
      <c r="AD52" s="150">
        <f t="shared" si="2"/>
        <v>10</v>
      </c>
      <c r="AE52" s="44"/>
      <c r="AF52" s="6"/>
      <c r="AG52" s="6"/>
      <c r="AH52" s="6"/>
    </row>
    <row r="53" spans="1:34" ht="15.75" customHeight="1" x14ac:dyDescent="0.25">
      <c r="A53" s="47"/>
      <c r="B53" s="151" t="s">
        <v>117</v>
      </c>
      <c r="C53" s="63">
        <v>11</v>
      </c>
      <c r="D53" s="74"/>
      <c r="E53" s="68"/>
      <c r="F53" s="68"/>
      <c r="G53" s="68"/>
      <c r="H53" s="68"/>
      <c r="I53" s="70"/>
      <c r="J53" s="116"/>
      <c r="K53" s="124"/>
      <c r="L53" s="125"/>
      <c r="M53" s="124"/>
      <c r="N53" s="124"/>
      <c r="O53" s="122"/>
      <c r="P53" s="116"/>
      <c r="Q53" s="124" t="s">
        <v>30</v>
      </c>
      <c r="R53" s="124" t="s">
        <v>381</v>
      </c>
      <c r="S53" s="124" t="s">
        <v>382</v>
      </c>
      <c r="T53" s="124"/>
      <c r="U53" s="131" t="s">
        <v>384</v>
      </c>
      <c r="V53" s="131" t="s">
        <v>385</v>
      </c>
      <c r="W53" s="131" t="s">
        <v>386</v>
      </c>
      <c r="X53" s="136"/>
      <c r="Y53" s="149" t="s">
        <v>638</v>
      </c>
      <c r="Z53" s="131" t="s">
        <v>639</v>
      </c>
      <c r="AA53" s="131" t="s">
        <v>640</v>
      </c>
      <c r="AB53" s="136" t="s">
        <v>641</v>
      </c>
      <c r="AC53" s="138" t="s">
        <v>642</v>
      </c>
      <c r="AD53" s="150">
        <f t="shared" si="2"/>
        <v>11</v>
      </c>
      <c r="AE53" s="31"/>
      <c r="AF53" s="6"/>
      <c r="AG53" s="6"/>
      <c r="AH53" s="6"/>
    </row>
    <row r="54" spans="1:34" ht="15.75" customHeight="1" x14ac:dyDescent="0.2">
      <c r="A54" s="47"/>
      <c r="B54" s="48" t="s">
        <v>166</v>
      </c>
      <c r="C54" s="63">
        <v>11</v>
      </c>
      <c r="D54" s="73"/>
      <c r="E54" s="115"/>
      <c r="F54" s="68" t="s">
        <v>21</v>
      </c>
      <c r="G54" s="68"/>
      <c r="H54" s="68" t="s">
        <v>23</v>
      </c>
      <c r="I54" s="68"/>
      <c r="J54" s="124"/>
      <c r="K54" s="124" t="s">
        <v>26</v>
      </c>
      <c r="L54" s="124" t="s">
        <v>379</v>
      </c>
      <c r="M54" s="131" t="s">
        <v>28</v>
      </c>
      <c r="N54" s="124" t="s">
        <v>29</v>
      </c>
      <c r="O54" s="124" t="s">
        <v>33</v>
      </c>
      <c r="P54" s="124"/>
      <c r="Q54" s="124" t="s">
        <v>30</v>
      </c>
      <c r="R54" s="116"/>
      <c r="S54" s="124" t="s">
        <v>382</v>
      </c>
      <c r="T54" s="116"/>
      <c r="U54" s="116"/>
      <c r="V54" s="116"/>
      <c r="W54" s="52"/>
      <c r="X54" s="136"/>
      <c r="Y54" s="131"/>
      <c r="Z54" s="131"/>
      <c r="AA54" s="131" t="s">
        <v>640</v>
      </c>
      <c r="AB54" s="138"/>
      <c r="AC54" s="138" t="s">
        <v>642</v>
      </c>
      <c r="AD54" s="150">
        <f t="shared" si="2"/>
        <v>11</v>
      </c>
      <c r="AE54" s="31"/>
      <c r="AF54" s="6"/>
      <c r="AG54" s="6"/>
      <c r="AH54" s="6"/>
    </row>
    <row r="55" spans="1:34" ht="15.75" customHeight="1" x14ac:dyDescent="0.2">
      <c r="A55" s="47">
        <v>48</v>
      </c>
      <c r="B55" s="48" t="s">
        <v>105</v>
      </c>
      <c r="C55" s="63">
        <v>10</v>
      </c>
      <c r="D55" s="74"/>
      <c r="E55" s="68" t="s">
        <v>637</v>
      </c>
      <c r="F55" s="68" t="s">
        <v>21</v>
      </c>
      <c r="G55" s="70"/>
      <c r="H55" s="52"/>
      <c r="I55" s="68"/>
      <c r="J55" s="124"/>
      <c r="K55" s="124" t="s">
        <v>26</v>
      </c>
      <c r="L55" s="124"/>
      <c r="M55" s="131" t="s">
        <v>28</v>
      </c>
      <c r="N55" s="124"/>
      <c r="O55" s="124" t="s">
        <v>33</v>
      </c>
      <c r="P55" s="124"/>
      <c r="Q55" s="124" t="s">
        <v>30</v>
      </c>
      <c r="R55" s="124"/>
      <c r="S55" s="124" t="s">
        <v>382</v>
      </c>
      <c r="T55" s="122"/>
      <c r="U55" s="131"/>
      <c r="V55" s="131"/>
      <c r="W55" s="131"/>
      <c r="X55" s="136" t="s">
        <v>387</v>
      </c>
      <c r="Y55" s="131"/>
      <c r="Z55" s="127"/>
      <c r="AA55" s="131" t="s">
        <v>640</v>
      </c>
      <c r="AB55" s="138"/>
      <c r="AC55" s="138" t="s">
        <v>642</v>
      </c>
      <c r="AD55" s="150">
        <f t="shared" si="2"/>
        <v>10</v>
      </c>
      <c r="AE55" s="31"/>
      <c r="AF55" s="6"/>
      <c r="AG55" s="6"/>
      <c r="AH55" s="6"/>
    </row>
    <row r="56" spans="1:34" ht="15.75" customHeight="1" x14ac:dyDescent="0.2">
      <c r="A56" s="47"/>
      <c r="B56" s="48" t="s">
        <v>109</v>
      </c>
      <c r="C56" s="63">
        <v>10</v>
      </c>
      <c r="D56" s="74"/>
      <c r="E56" s="68"/>
      <c r="F56" s="68" t="s">
        <v>21</v>
      </c>
      <c r="G56" s="68" t="s">
        <v>22</v>
      </c>
      <c r="H56" s="68"/>
      <c r="I56" s="68"/>
      <c r="J56" s="124"/>
      <c r="K56" s="124"/>
      <c r="L56" s="124"/>
      <c r="M56" s="124"/>
      <c r="N56" s="124" t="s">
        <v>29</v>
      </c>
      <c r="O56" s="124"/>
      <c r="P56" s="124"/>
      <c r="Q56" s="124" t="s">
        <v>30</v>
      </c>
      <c r="R56" s="124"/>
      <c r="S56" s="124" t="s">
        <v>382</v>
      </c>
      <c r="T56" s="124" t="s">
        <v>383</v>
      </c>
      <c r="U56" s="131"/>
      <c r="V56" s="131"/>
      <c r="W56" s="131"/>
      <c r="X56" s="136" t="s">
        <v>387</v>
      </c>
      <c r="Y56" s="149" t="s">
        <v>638</v>
      </c>
      <c r="Z56" s="131"/>
      <c r="AA56" s="149"/>
      <c r="AB56" s="136" t="s">
        <v>641</v>
      </c>
      <c r="AC56" s="136" t="s">
        <v>642</v>
      </c>
      <c r="AD56" s="150">
        <f t="shared" si="2"/>
        <v>10</v>
      </c>
      <c r="AE56" s="31"/>
      <c r="AF56" s="6"/>
      <c r="AG56" s="6"/>
      <c r="AH56" s="6"/>
    </row>
    <row r="57" spans="1:34" ht="15.75" customHeight="1" x14ac:dyDescent="0.2">
      <c r="A57" s="47"/>
      <c r="B57" s="48" t="s">
        <v>199</v>
      </c>
      <c r="C57" s="63">
        <v>10</v>
      </c>
      <c r="D57" s="74"/>
      <c r="E57" s="68" t="s">
        <v>637</v>
      </c>
      <c r="F57" s="68" t="s">
        <v>21</v>
      </c>
      <c r="G57" s="68" t="s">
        <v>22</v>
      </c>
      <c r="H57" s="68"/>
      <c r="I57" s="68" t="s">
        <v>24</v>
      </c>
      <c r="J57" s="124" t="s">
        <v>25</v>
      </c>
      <c r="K57" s="124"/>
      <c r="L57" s="116"/>
      <c r="M57" s="124"/>
      <c r="N57" s="122"/>
      <c r="O57" s="124"/>
      <c r="P57" s="147" t="s">
        <v>19</v>
      </c>
      <c r="Q57" s="124" t="s">
        <v>30</v>
      </c>
      <c r="R57" s="122"/>
      <c r="S57" s="124" t="s">
        <v>382</v>
      </c>
      <c r="T57" s="124"/>
      <c r="U57" s="131"/>
      <c r="V57" s="127" t="s">
        <v>385</v>
      </c>
      <c r="W57" s="131"/>
      <c r="X57" s="136" t="s">
        <v>387</v>
      </c>
      <c r="Y57" s="131"/>
      <c r="Z57" s="131"/>
      <c r="AA57" s="149"/>
      <c r="AB57" s="138"/>
      <c r="AC57" s="138"/>
      <c r="AD57" s="150">
        <f t="shared" si="2"/>
        <v>9</v>
      </c>
      <c r="AE57" s="31"/>
    </row>
    <row r="58" spans="1:34" ht="15.75" customHeight="1" x14ac:dyDescent="0.2">
      <c r="A58" s="47"/>
      <c r="B58" s="48" t="s">
        <v>107</v>
      </c>
      <c r="C58" s="63">
        <v>10</v>
      </c>
      <c r="D58" s="73"/>
      <c r="E58" s="115"/>
      <c r="F58" s="68" t="s">
        <v>21</v>
      </c>
      <c r="G58" s="68"/>
      <c r="H58" s="68"/>
      <c r="I58" s="70"/>
      <c r="J58" s="122"/>
      <c r="K58" s="124"/>
      <c r="L58" s="124" t="s">
        <v>379</v>
      </c>
      <c r="M58" s="131" t="s">
        <v>28</v>
      </c>
      <c r="N58" s="124" t="s">
        <v>29</v>
      </c>
      <c r="O58" s="124" t="s">
        <v>33</v>
      </c>
      <c r="P58" s="124"/>
      <c r="Q58" s="124" t="s">
        <v>30</v>
      </c>
      <c r="R58" s="124"/>
      <c r="S58" s="124" t="s">
        <v>382</v>
      </c>
      <c r="T58" s="124"/>
      <c r="U58" s="131"/>
      <c r="V58" s="131"/>
      <c r="W58" s="131" t="s">
        <v>386</v>
      </c>
      <c r="X58" s="136" t="s">
        <v>387</v>
      </c>
      <c r="Y58" s="127"/>
      <c r="Z58" s="131" t="s">
        <v>639</v>
      </c>
      <c r="AA58" s="134"/>
      <c r="AB58" s="136"/>
      <c r="AC58" s="138"/>
      <c r="AD58" s="150">
        <f t="shared" si="2"/>
        <v>10</v>
      </c>
      <c r="AE58" s="31"/>
      <c r="AF58" s="6"/>
      <c r="AG58" s="6"/>
      <c r="AH58" s="6"/>
    </row>
    <row r="59" spans="1:34" ht="15.75" customHeight="1" x14ac:dyDescent="0.2">
      <c r="A59" s="47"/>
      <c r="B59" s="48" t="s">
        <v>510</v>
      </c>
      <c r="C59" s="63">
        <v>10</v>
      </c>
      <c r="D59" s="137"/>
      <c r="E59" s="58" t="s">
        <v>644</v>
      </c>
      <c r="F59" s="68" t="s">
        <v>21</v>
      </c>
      <c r="G59" s="68" t="s">
        <v>22</v>
      </c>
      <c r="H59" s="68" t="s">
        <v>23</v>
      </c>
      <c r="I59" s="68" t="s">
        <v>24</v>
      </c>
      <c r="J59" s="124" t="s">
        <v>25</v>
      </c>
      <c r="K59" s="124" t="s">
        <v>26</v>
      </c>
      <c r="L59" s="124" t="s">
        <v>379</v>
      </c>
      <c r="M59" s="124"/>
      <c r="N59" s="124" t="s">
        <v>29</v>
      </c>
      <c r="O59" s="124" t="s">
        <v>33</v>
      </c>
      <c r="P59" s="124"/>
      <c r="Q59" s="124"/>
      <c r="R59" s="124" t="s">
        <v>381</v>
      </c>
      <c r="S59" s="122"/>
      <c r="T59" s="116"/>
      <c r="U59" s="116"/>
      <c r="V59" s="131"/>
      <c r="W59" s="116"/>
      <c r="X59" s="136"/>
      <c r="Y59" s="131"/>
      <c r="Z59" s="131"/>
      <c r="AA59" s="149"/>
      <c r="AB59" s="138"/>
      <c r="AC59" s="138"/>
      <c r="AD59" s="150">
        <f t="shared" si="2"/>
        <v>11</v>
      </c>
      <c r="AE59" s="31"/>
      <c r="AF59" s="6"/>
      <c r="AG59" s="6"/>
      <c r="AH59" s="6"/>
    </row>
    <row r="60" spans="1:34" ht="15.75" customHeight="1" x14ac:dyDescent="0.2">
      <c r="A60" s="47">
        <v>53</v>
      </c>
      <c r="B60" s="48" t="s">
        <v>257</v>
      </c>
      <c r="C60" s="63">
        <v>9</v>
      </c>
      <c r="D60" s="74" t="s">
        <v>19</v>
      </c>
      <c r="E60" s="57"/>
      <c r="F60" s="68" t="s">
        <v>21</v>
      </c>
      <c r="G60" s="68"/>
      <c r="H60" s="68" t="s">
        <v>23</v>
      </c>
      <c r="I60" s="68" t="s">
        <v>24</v>
      </c>
      <c r="J60" s="124"/>
      <c r="K60" s="124"/>
      <c r="L60" s="124"/>
      <c r="M60" s="131" t="s">
        <v>28</v>
      </c>
      <c r="N60" s="124" t="s">
        <v>29</v>
      </c>
      <c r="O60" s="116"/>
      <c r="P60" s="124" t="s">
        <v>380</v>
      </c>
      <c r="Q60" s="124"/>
      <c r="R60" s="124"/>
      <c r="S60" s="124"/>
      <c r="T60" s="124" t="s">
        <v>383</v>
      </c>
      <c r="U60" s="131" t="s">
        <v>384</v>
      </c>
      <c r="V60" s="131"/>
      <c r="W60" s="131" t="s">
        <v>386</v>
      </c>
      <c r="X60" s="136"/>
      <c r="Y60" s="131"/>
      <c r="Z60" s="131"/>
      <c r="AA60" s="149"/>
      <c r="AB60" s="138"/>
      <c r="AC60" s="138"/>
      <c r="AD60" s="150">
        <f t="shared" si="2"/>
        <v>8</v>
      </c>
      <c r="AE60" s="31"/>
      <c r="AF60" s="6"/>
      <c r="AG60" s="6"/>
      <c r="AH60" s="6"/>
    </row>
    <row r="61" spans="1:34" ht="15.75" customHeight="1" x14ac:dyDescent="0.2">
      <c r="A61" s="47">
        <v>54</v>
      </c>
      <c r="B61" s="48" t="s">
        <v>75</v>
      </c>
      <c r="C61" s="174">
        <v>9</v>
      </c>
      <c r="D61" s="73"/>
      <c r="E61" s="68" t="s">
        <v>637</v>
      </c>
      <c r="F61" s="68" t="s">
        <v>21</v>
      </c>
      <c r="G61" s="69" t="s">
        <v>22</v>
      </c>
      <c r="H61" s="68"/>
      <c r="I61" s="68"/>
      <c r="J61" s="124"/>
      <c r="K61" s="122"/>
      <c r="L61" s="124"/>
      <c r="M61" s="131" t="s">
        <v>28</v>
      </c>
      <c r="N61" s="124" t="s">
        <v>29</v>
      </c>
      <c r="O61" s="124"/>
      <c r="P61" s="124"/>
      <c r="Q61" s="124" t="s">
        <v>30</v>
      </c>
      <c r="R61" s="124"/>
      <c r="S61" s="124"/>
      <c r="T61" s="124"/>
      <c r="U61" s="127" t="s">
        <v>384</v>
      </c>
      <c r="V61" s="131"/>
      <c r="W61" s="131" t="s">
        <v>386</v>
      </c>
      <c r="X61" s="136"/>
      <c r="Y61" s="149" t="s">
        <v>638</v>
      </c>
      <c r="Z61" s="131"/>
      <c r="AA61" s="149"/>
      <c r="AB61" s="138"/>
      <c r="AC61" s="138"/>
      <c r="AD61" s="150">
        <f t="shared" si="2"/>
        <v>9</v>
      </c>
      <c r="AE61" s="31"/>
    </row>
    <row r="62" spans="1:34" ht="15.75" customHeight="1" x14ac:dyDescent="0.2">
      <c r="A62" s="47"/>
      <c r="B62" s="48" t="s">
        <v>414</v>
      </c>
      <c r="C62" s="63">
        <v>9</v>
      </c>
      <c r="D62" s="73"/>
      <c r="E62" s="58"/>
      <c r="F62" s="68" t="s">
        <v>21</v>
      </c>
      <c r="G62" s="68" t="s">
        <v>22</v>
      </c>
      <c r="H62" s="68"/>
      <c r="I62" s="68"/>
      <c r="J62" s="124"/>
      <c r="K62" s="124"/>
      <c r="L62" s="122"/>
      <c r="M62" s="124"/>
      <c r="N62" s="124" t="s">
        <v>29</v>
      </c>
      <c r="O62" s="124"/>
      <c r="P62" s="124"/>
      <c r="Q62" s="124" t="s">
        <v>30</v>
      </c>
      <c r="R62" s="124"/>
      <c r="S62" s="124" t="s">
        <v>382</v>
      </c>
      <c r="T62" s="124" t="s">
        <v>383</v>
      </c>
      <c r="U62" s="127"/>
      <c r="V62" s="131"/>
      <c r="W62" s="131"/>
      <c r="X62" s="136" t="s">
        <v>387</v>
      </c>
      <c r="Y62" s="149" t="s">
        <v>638</v>
      </c>
      <c r="Z62" s="131"/>
      <c r="AA62" s="149"/>
      <c r="AB62" s="138" t="s">
        <v>641</v>
      </c>
      <c r="AC62" s="136"/>
      <c r="AD62" s="150">
        <f t="shared" si="2"/>
        <v>9</v>
      </c>
      <c r="AE62" s="31"/>
    </row>
    <row r="63" spans="1:34" ht="15.75" customHeight="1" x14ac:dyDescent="0.2">
      <c r="A63" s="47">
        <v>56</v>
      </c>
      <c r="B63" s="48" t="s">
        <v>197</v>
      </c>
      <c r="C63" s="63">
        <v>8</v>
      </c>
      <c r="D63" s="74" t="s">
        <v>36</v>
      </c>
      <c r="E63" s="58"/>
      <c r="F63" s="68" t="s">
        <v>21</v>
      </c>
      <c r="G63" s="68" t="s">
        <v>22</v>
      </c>
      <c r="H63" s="68"/>
      <c r="I63" s="68"/>
      <c r="J63" s="124"/>
      <c r="K63" s="124"/>
      <c r="L63" s="124" t="s">
        <v>379</v>
      </c>
      <c r="M63" s="124"/>
      <c r="N63" s="124" t="s">
        <v>29</v>
      </c>
      <c r="O63" s="124"/>
      <c r="P63" s="124"/>
      <c r="Q63" s="124"/>
      <c r="R63" s="122"/>
      <c r="S63" s="124"/>
      <c r="T63" s="122"/>
      <c r="U63" s="127"/>
      <c r="V63" s="131"/>
      <c r="W63" s="127" t="s">
        <v>386</v>
      </c>
      <c r="X63" s="136"/>
      <c r="Y63" s="149" t="s">
        <v>638</v>
      </c>
      <c r="Z63" s="131"/>
      <c r="AA63" s="134"/>
      <c r="AB63" s="138" t="s">
        <v>641</v>
      </c>
      <c r="AC63" s="136" t="s">
        <v>642</v>
      </c>
      <c r="AD63" s="150">
        <f t="shared" si="2"/>
        <v>8</v>
      </c>
      <c r="AE63" s="31"/>
    </row>
    <row r="64" spans="1:34" ht="15.75" customHeight="1" x14ac:dyDescent="0.2">
      <c r="A64" s="129">
        <v>57</v>
      </c>
      <c r="B64" s="48" t="s">
        <v>127</v>
      </c>
      <c r="C64" s="63">
        <v>8</v>
      </c>
      <c r="D64" s="74" t="s">
        <v>19</v>
      </c>
      <c r="E64" s="115"/>
      <c r="F64" s="68" t="s">
        <v>21</v>
      </c>
      <c r="G64" s="68"/>
      <c r="H64" s="68" t="s">
        <v>23</v>
      </c>
      <c r="I64" s="68"/>
      <c r="J64" s="122"/>
      <c r="K64" s="124"/>
      <c r="L64" s="124"/>
      <c r="M64" s="124"/>
      <c r="N64" s="124" t="s">
        <v>29</v>
      </c>
      <c r="O64" s="124"/>
      <c r="P64" s="124" t="s">
        <v>380</v>
      </c>
      <c r="Q64" s="124"/>
      <c r="R64" s="124" t="s">
        <v>381</v>
      </c>
      <c r="S64" s="124" t="s">
        <v>382</v>
      </c>
      <c r="T64" s="124"/>
      <c r="U64" s="131" t="s">
        <v>384</v>
      </c>
      <c r="V64" s="127"/>
      <c r="W64" s="131"/>
      <c r="X64" s="136"/>
      <c r="Y64" s="131"/>
      <c r="Z64" s="131"/>
      <c r="AA64" s="149"/>
      <c r="AB64" s="138"/>
      <c r="AC64" s="136"/>
      <c r="AD64" s="150">
        <f t="shared" si="2"/>
        <v>6</v>
      </c>
      <c r="AE64" s="31"/>
    </row>
    <row r="65" spans="1:31" ht="15.75" customHeight="1" x14ac:dyDescent="0.2">
      <c r="A65" s="47"/>
      <c r="B65" s="48" t="s">
        <v>177</v>
      </c>
      <c r="C65" s="63">
        <v>8</v>
      </c>
      <c r="D65" s="74" t="s">
        <v>19</v>
      </c>
      <c r="E65" s="68"/>
      <c r="F65" s="69"/>
      <c r="G65" s="68"/>
      <c r="H65" s="69"/>
      <c r="I65" s="70"/>
      <c r="J65" s="116"/>
      <c r="K65" s="124"/>
      <c r="L65" s="125"/>
      <c r="M65" s="122"/>
      <c r="N65" s="124"/>
      <c r="O65" s="124"/>
      <c r="P65" s="52"/>
      <c r="Q65" s="124" t="s">
        <v>30</v>
      </c>
      <c r="R65" s="124" t="s">
        <v>381</v>
      </c>
      <c r="S65" s="124"/>
      <c r="T65" s="124"/>
      <c r="U65" s="127" t="s">
        <v>384</v>
      </c>
      <c r="V65" s="131" t="s">
        <v>385</v>
      </c>
      <c r="W65" s="131" t="s">
        <v>386</v>
      </c>
      <c r="X65" s="136"/>
      <c r="Y65" s="149" t="s">
        <v>638</v>
      </c>
      <c r="Z65" s="131"/>
      <c r="AA65" s="127" t="s">
        <v>640</v>
      </c>
      <c r="AB65" s="138" t="s">
        <v>641</v>
      </c>
      <c r="AC65" s="136"/>
      <c r="AD65" s="150">
        <f t="shared" si="2"/>
        <v>8</v>
      </c>
      <c r="AE65" s="31"/>
    </row>
    <row r="66" spans="1:31" ht="15.75" customHeight="1" x14ac:dyDescent="0.2">
      <c r="A66" s="47"/>
      <c r="B66" s="48" t="s">
        <v>557</v>
      </c>
      <c r="C66" s="63">
        <v>8</v>
      </c>
      <c r="D66" s="137" t="s">
        <v>19</v>
      </c>
      <c r="E66" s="68"/>
      <c r="F66" s="68"/>
      <c r="G66" s="68"/>
      <c r="H66" s="69"/>
      <c r="I66" s="68" t="s">
        <v>24</v>
      </c>
      <c r="J66" s="117"/>
      <c r="K66" s="116"/>
      <c r="L66" s="122"/>
      <c r="M66" s="131" t="s">
        <v>28</v>
      </c>
      <c r="N66" s="124"/>
      <c r="O66" s="124" t="s">
        <v>33</v>
      </c>
      <c r="P66" s="147" t="s">
        <v>19</v>
      </c>
      <c r="Q66" s="122"/>
      <c r="R66" s="124"/>
      <c r="S66" s="122" t="s">
        <v>382</v>
      </c>
      <c r="T66" s="122" t="s">
        <v>383</v>
      </c>
      <c r="U66" s="131"/>
      <c r="V66" s="127"/>
      <c r="W66" s="131"/>
      <c r="X66" s="136"/>
      <c r="Y66" s="131"/>
      <c r="Z66" s="127" t="s">
        <v>639</v>
      </c>
      <c r="AA66" s="149"/>
      <c r="AB66" s="138"/>
      <c r="AC66" s="136" t="s">
        <v>642</v>
      </c>
      <c r="AD66" s="150">
        <f t="shared" si="2"/>
        <v>7</v>
      </c>
      <c r="AE66" s="31"/>
    </row>
    <row r="67" spans="1:31" ht="15.75" customHeight="1" x14ac:dyDescent="0.2">
      <c r="A67" s="47">
        <v>60</v>
      </c>
      <c r="B67" s="48" t="s">
        <v>454</v>
      </c>
      <c r="C67" s="63">
        <v>8</v>
      </c>
      <c r="D67" s="74"/>
      <c r="E67" s="68" t="s">
        <v>637</v>
      </c>
      <c r="F67" s="68" t="s">
        <v>21</v>
      </c>
      <c r="G67" s="68"/>
      <c r="H67" s="70"/>
      <c r="I67" s="68"/>
      <c r="J67" s="122"/>
      <c r="K67" s="124"/>
      <c r="L67" s="124"/>
      <c r="M67" s="124"/>
      <c r="N67" s="124"/>
      <c r="O67" s="124"/>
      <c r="P67" s="124" t="s">
        <v>380</v>
      </c>
      <c r="Q67" s="124" t="s">
        <v>30</v>
      </c>
      <c r="R67" s="124" t="s">
        <v>381</v>
      </c>
      <c r="S67" s="122"/>
      <c r="T67" s="124" t="s">
        <v>383</v>
      </c>
      <c r="U67" s="131"/>
      <c r="V67" s="131"/>
      <c r="W67" s="131"/>
      <c r="X67" s="136"/>
      <c r="Y67" s="131"/>
      <c r="Z67" s="131"/>
      <c r="AA67" s="149"/>
      <c r="AB67" s="136"/>
      <c r="AC67" s="136"/>
      <c r="AD67" s="150">
        <f t="shared" si="2"/>
        <v>5</v>
      </c>
      <c r="AE67" s="31"/>
    </row>
    <row r="68" spans="1:31" ht="15.75" customHeight="1" x14ac:dyDescent="0.2">
      <c r="A68" s="212"/>
      <c r="B68" s="48" t="s">
        <v>608</v>
      </c>
      <c r="C68" s="63">
        <v>8</v>
      </c>
      <c r="D68" s="137"/>
      <c r="E68" s="68"/>
      <c r="F68" s="68" t="s">
        <v>21</v>
      </c>
      <c r="G68" s="68"/>
      <c r="H68" s="68" t="s">
        <v>23</v>
      </c>
      <c r="I68" s="68"/>
      <c r="J68" s="124" t="s">
        <v>25</v>
      </c>
      <c r="K68" s="124"/>
      <c r="L68" s="124" t="s">
        <v>379</v>
      </c>
      <c r="M68" s="122"/>
      <c r="N68" s="122" t="s">
        <v>29</v>
      </c>
      <c r="O68" s="124" t="s">
        <v>33</v>
      </c>
      <c r="P68" s="124" t="s">
        <v>380</v>
      </c>
      <c r="Q68" s="116"/>
      <c r="R68" s="124" t="s">
        <v>381</v>
      </c>
      <c r="S68" s="124"/>
      <c r="T68" s="124"/>
      <c r="U68" s="131"/>
      <c r="V68" s="127"/>
      <c r="W68" s="131"/>
      <c r="X68" s="136"/>
      <c r="Y68" s="131"/>
      <c r="Z68" s="127"/>
      <c r="AA68" s="134"/>
      <c r="AB68" s="138"/>
      <c r="AC68" s="138"/>
      <c r="AD68" s="150">
        <f t="shared" si="2"/>
        <v>7</v>
      </c>
      <c r="AE68" s="31"/>
    </row>
    <row r="69" spans="1:31" ht="15.75" customHeight="1" x14ac:dyDescent="0.2">
      <c r="A69" s="47"/>
      <c r="B69" s="48" t="s">
        <v>225</v>
      </c>
      <c r="C69" s="63">
        <v>8</v>
      </c>
      <c r="D69" s="74"/>
      <c r="E69" s="68" t="s">
        <v>637</v>
      </c>
      <c r="F69" s="68"/>
      <c r="G69" s="68"/>
      <c r="H69" s="69"/>
      <c r="I69" s="116"/>
      <c r="J69" s="124"/>
      <c r="K69" s="124" t="s">
        <v>26</v>
      </c>
      <c r="L69" s="124"/>
      <c r="M69" s="124"/>
      <c r="N69" s="124"/>
      <c r="O69" s="122"/>
      <c r="P69" s="124"/>
      <c r="Q69" s="124" t="s">
        <v>30</v>
      </c>
      <c r="R69" s="122" t="s">
        <v>381</v>
      </c>
      <c r="S69" s="124"/>
      <c r="T69" s="124"/>
      <c r="U69" s="131"/>
      <c r="V69" s="127"/>
      <c r="W69" s="131" t="s">
        <v>386</v>
      </c>
      <c r="X69" s="136"/>
      <c r="Y69" s="127"/>
      <c r="Z69" s="131" t="s">
        <v>639</v>
      </c>
      <c r="AA69" s="134"/>
      <c r="AB69" s="138" t="s">
        <v>641</v>
      </c>
      <c r="AC69" s="138" t="s">
        <v>642</v>
      </c>
      <c r="AD69" s="150">
        <f t="shared" si="2"/>
        <v>8</v>
      </c>
      <c r="AE69" s="31"/>
    </row>
    <row r="70" spans="1:31" ht="15.75" customHeight="1" x14ac:dyDescent="0.2">
      <c r="A70" s="47">
        <v>63</v>
      </c>
      <c r="B70" s="48" t="s">
        <v>240</v>
      </c>
      <c r="C70" s="63">
        <v>7</v>
      </c>
      <c r="D70" s="74" t="s">
        <v>19</v>
      </c>
      <c r="E70" s="68"/>
      <c r="F70" s="68" t="s">
        <v>21</v>
      </c>
      <c r="G70" s="68" t="s">
        <v>22</v>
      </c>
      <c r="H70" s="68" t="s">
        <v>23</v>
      </c>
      <c r="I70" s="68" t="s">
        <v>24</v>
      </c>
      <c r="J70" s="124"/>
      <c r="K70" s="124" t="s">
        <v>26</v>
      </c>
      <c r="L70" s="124"/>
      <c r="M70" s="124"/>
      <c r="N70" s="116"/>
      <c r="O70" s="124"/>
      <c r="P70" s="124" t="s">
        <v>380</v>
      </c>
      <c r="Q70" s="116"/>
      <c r="R70" s="122"/>
      <c r="S70" s="122"/>
      <c r="T70" s="124"/>
      <c r="U70" s="131"/>
      <c r="V70" s="131"/>
      <c r="W70" s="131"/>
      <c r="X70" s="136" t="s">
        <v>387</v>
      </c>
      <c r="Y70" s="131"/>
      <c r="Z70" s="127"/>
      <c r="AA70" s="149"/>
      <c r="AB70" s="138"/>
      <c r="AC70" s="136"/>
      <c r="AD70" s="150">
        <f t="shared" si="2"/>
        <v>6</v>
      </c>
      <c r="AE70" s="31"/>
    </row>
    <row r="71" spans="1:31" ht="15.75" customHeight="1" x14ac:dyDescent="0.2">
      <c r="A71" s="129">
        <v>64</v>
      </c>
      <c r="B71" s="48" t="s">
        <v>189</v>
      </c>
      <c r="C71" s="63">
        <v>7</v>
      </c>
      <c r="D71" s="73"/>
      <c r="E71" s="58"/>
      <c r="F71" s="68" t="s">
        <v>21</v>
      </c>
      <c r="G71" s="68"/>
      <c r="H71" s="68"/>
      <c r="I71" s="143" t="s">
        <v>24</v>
      </c>
      <c r="J71" s="124"/>
      <c r="K71" s="124"/>
      <c r="L71" s="124"/>
      <c r="M71" s="131" t="s">
        <v>28</v>
      </c>
      <c r="N71" s="124" t="s">
        <v>29</v>
      </c>
      <c r="O71" s="124" t="s">
        <v>33</v>
      </c>
      <c r="P71" s="122" t="s">
        <v>380</v>
      </c>
      <c r="Q71" s="124"/>
      <c r="R71" s="122"/>
      <c r="S71" s="124"/>
      <c r="T71" s="124"/>
      <c r="U71" s="127"/>
      <c r="V71" s="127"/>
      <c r="W71" s="127"/>
      <c r="X71" s="136"/>
      <c r="Y71" s="131"/>
      <c r="Z71" s="127"/>
      <c r="AA71" s="149"/>
      <c r="AB71" s="138"/>
      <c r="AC71" s="136" t="s">
        <v>642</v>
      </c>
      <c r="AD71" s="150">
        <f t="shared" si="2"/>
        <v>6</v>
      </c>
      <c r="AE71" s="31"/>
    </row>
    <row r="72" spans="1:31" ht="15.75" customHeight="1" x14ac:dyDescent="0.2">
      <c r="A72" s="47"/>
      <c r="B72" s="48" t="s">
        <v>116</v>
      </c>
      <c r="C72" s="63">
        <v>7</v>
      </c>
      <c r="D72" s="74"/>
      <c r="E72" s="68"/>
      <c r="F72" s="68"/>
      <c r="G72" s="68"/>
      <c r="H72" s="68" t="s">
        <v>23</v>
      </c>
      <c r="I72" s="68"/>
      <c r="J72" s="124"/>
      <c r="K72" s="124"/>
      <c r="L72" s="124"/>
      <c r="M72" s="122"/>
      <c r="N72" s="124"/>
      <c r="O72" s="122" t="s">
        <v>33</v>
      </c>
      <c r="P72" s="124"/>
      <c r="Q72" s="122"/>
      <c r="R72" s="124" t="s">
        <v>381</v>
      </c>
      <c r="S72" s="124" t="s">
        <v>382</v>
      </c>
      <c r="T72" s="124"/>
      <c r="U72" s="131"/>
      <c r="V72" s="131"/>
      <c r="W72" s="131"/>
      <c r="X72" s="136" t="s">
        <v>387</v>
      </c>
      <c r="Y72" s="131"/>
      <c r="Z72" s="127" t="s">
        <v>639</v>
      </c>
      <c r="AA72" s="149"/>
      <c r="AB72" s="136" t="s">
        <v>641</v>
      </c>
      <c r="AC72" s="138"/>
      <c r="AD72" s="150">
        <f t="shared" ref="AD72:AD107" si="3">COUNTA(E72:O72,Q72:AC72)</f>
        <v>7</v>
      </c>
      <c r="AE72" s="31"/>
    </row>
    <row r="73" spans="1:31" ht="15.75" customHeight="1" x14ac:dyDescent="0.2">
      <c r="A73" s="47"/>
      <c r="B73" s="48" t="s">
        <v>65</v>
      </c>
      <c r="C73" s="63">
        <v>7</v>
      </c>
      <c r="D73" s="74"/>
      <c r="E73" s="68" t="s">
        <v>637</v>
      </c>
      <c r="F73" s="68" t="s">
        <v>21</v>
      </c>
      <c r="G73" s="68"/>
      <c r="H73" s="68" t="s">
        <v>23</v>
      </c>
      <c r="I73" s="68"/>
      <c r="J73" s="116"/>
      <c r="K73" s="124"/>
      <c r="L73" s="124" t="s">
        <v>379</v>
      </c>
      <c r="M73" s="124"/>
      <c r="N73" s="124"/>
      <c r="O73" s="122"/>
      <c r="P73" s="122"/>
      <c r="Q73" s="124"/>
      <c r="R73" s="122"/>
      <c r="S73" s="124"/>
      <c r="T73" s="124" t="s">
        <v>383</v>
      </c>
      <c r="U73" s="131" t="s">
        <v>384</v>
      </c>
      <c r="V73" s="127"/>
      <c r="W73" s="131"/>
      <c r="X73" s="136" t="s">
        <v>387</v>
      </c>
      <c r="Y73" s="131"/>
      <c r="Z73" s="131"/>
      <c r="AA73" s="149"/>
      <c r="AB73" s="138"/>
      <c r="AC73" s="138"/>
      <c r="AD73" s="150">
        <f t="shared" si="3"/>
        <v>7</v>
      </c>
      <c r="AE73" s="31"/>
    </row>
    <row r="74" spans="1:31" ht="15.75" customHeight="1" x14ac:dyDescent="0.2">
      <c r="A74" s="47">
        <v>67</v>
      </c>
      <c r="B74" s="48" t="s">
        <v>169</v>
      </c>
      <c r="C74" s="63">
        <v>6</v>
      </c>
      <c r="D74" s="74" t="s">
        <v>19</v>
      </c>
      <c r="E74" s="68" t="s">
        <v>637</v>
      </c>
      <c r="F74" s="68"/>
      <c r="G74" s="68"/>
      <c r="H74" s="68"/>
      <c r="I74" s="68"/>
      <c r="J74" s="124"/>
      <c r="K74" s="124"/>
      <c r="L74" s="122"/>
      <c r="M74" s="122"/>
      <c r="N74" s="124" t="s">
        <v>29</v>
      </c>
      <c r="O74" s="124"/>
      <c r="P74" s="124"/>
      <c r="Q74" s="122" t="s">
        <v>30</v>
      </c>
      <c r="R74" s="124"/>
      <c r="S74" s="124"/>
      <c r="T74" s="124"/>
      <c r="U74" s="131"/>
      <c r="V74" s="131"/>
      <c r="W74" s="127"/>
      <c r="X74" s="136"/>
      <c r="Y74" s="131"/>
      <c r="Z74" s="131"/>
      <c r="AA74" s="127" t="s">
        <v>640</v>
      </c>
      <c r="AB74" s="138" t="s">
        <v>641</v>
      </c>
      <c r="AC74" s="136" t="s">
        <v>642</v>
      </c>
      <c r="AD74" s="150">
        <f t="shared" si="3"/>
        <v>6</v>
      </c>
      <c r="AE74" s="31"/>
    </row>
    <row r="75" spans="1:31" ht="15.75" customHeight="1" x14ac:dyDescent="0.2">
      <c r="A75" s="212">
        <v>68</v>
      </c>
      <c r="B75" s="48" t="s">
        <v>447</v>
      </c>
      <c r="C75" s="63">
        <v>6</v>
      </c>
      <c r="D75" s="74"/>
      <c r="E75" s="68" t="s">
        <v>637</v>
      </c>
      <c r="F75" s="68"/>
      <c r="G75" s="68" t="s">
        <v>22</v>
      </c>
      <c r="H75" s="69" t="s">
        <v>23</v>
      </c>
      <c r="I75" s="68"/>
      <c r="J75" s="124"/>
      <c r="K75" s="124" t="s">
        <v>26</v>
      </c>
      <c r="L75" s="122"/>
      <c r="M75" s="131" t="s">
        <v>28</v>
      </c>
      <c r="N75" s="116"/>
      <c r="O75" s="116"/>
      <c r="P75" s="124"/>
      <c r="Q75" s="122" t="s">
        <v>30</v>
      </c>
      <c r="R75" s="124"/>
      <c r="S75" s="124"/>
      <c r="T75" s="122"/>
      <c r="U75" s="127"/>
      <c r="V75" s="127"/>
      <c r="W75" s="127"/>
      <c r="X75" s="136"/>
      <c r="Y75" s="131"/>
      <c r="Z75" s="131"/>
      <c r="AA75" s="134"/>
      <c r="AB75" s="138"/>
      <c r="AC75" s="136"/>
      <c r="AD75" s="150">
        <f t="shared" si="3"/>
        <v>6</v>
      </c>
      <c r="AE75" s="31"/>
    </row>
    <row r="76" spans="1:31" ht="15.75" customHeight="1" x14ac:dyDescent="0.2">
      <c r="A76" s="47"/>
      <c r="B76" s="48" t="s">
        <v>373</v>
      </c>
      <c r="C76" s="63">
        <v>6</v>
      </c>
      <c r="D76" s="74"/>
      <c r="E76" s="115"/>
      <c r="F76" s="68"/>
      <c r="G76" s="68"/>
      <c r="H76" s="68"/>
      <c r="I76" s="69"/>
      <c r="J76" s="117"/>
      <c r="K76" s="124" t="s">
        <v>26</v>
      </c>
      <c r="L76" s="116"/>
      <c r="M76" s="116"/>
      <c r="N76" s="52"/>
      <c r="O76" s="116"/>
      <c r="P76" s="116"/>
      <c r="Q76" s="116"/>
      <c r="R76" s="52"/>
      <c r="S76" s="116"/>
      <c r="T76" s="52"/>
      <c r="U76" s="52"/>
      <c r="V76" s="116"/>
      <c r="W76" s="127" t="s">
        <v>386</v>
      </c>
      <c r="X76" s="52"/>
      <c r="Y76" s="116"/>
      <c r="Z76" s="131" t="s">
        <v>639</v>
      </c>
      <c r="AA76" s="127" t="s">
        <v>640</v>
      </c>
      <c r="AB76" s="138" t="s">
        <v>641</v>
      </c>
      <c r="AC76" s="136" t="s">
        <v>642</v>
      </c>
      <c r="AD76" s="150">
        <f t="shared" si="3"/>
        <v>6</v>
      </c>
      <c r="AE76" s="31"/>
    </row>
    <row r="77" spans="1:31" ht="15.75" customHeight="1" x14ac:dyDescent="0.2">
      <c r="A77" s="128">
        <v>70</v>
      </c>
      <c r="B77" s="48" t="s">
        <v>54</v>
      </c>
      <c r="C77" s="63">
        <v>5</v>
      </c>
      <c r="D77" s="74" t="s">
        <v>19</v>
      </c>
      <c r="E77" s="58"/>
      <c r="F77" s="68"/>
      <c r="G77" s="68"/>
      <c r="H77" s="68" t="s">
        <v>23</v>
      </c>
      <c r="I77" s="69"/>
      <c r="J77" s="122"/>
      <c r="K77" s="124"/>
      <c r="L77" s="124"/>
      <c r="M77" s="122"/>
      <c r="N77" s="124"/>
      <c r="O77" s="124"/>
      <c r="P77" s="147"/>
      <c r="Q77" s="52"/>
      <c r="R77" s="52"/>
      <c r="S77" s="124" t="s">
        <v>382</v>
      </c>
      <c r="T77" s="122"/>
      <c r="U77" s="127"/>
      <c r="V77" s="127" t="s">
        <v>385</v>
      </c>
      <c r="W77" s="127"/>
      <c r="X77" s="136" t="s">
        <v>387</v>
      </c>
      <c r="Y77" s="127"/>
      <c r="Z77" s="131" t="s">
        <v>639</v>
      </c>
      <c r="AA77" s="134"/>
      <c r="AB77" s="138"/>
      <c r="AC77" s="138"/>
      <c r="AD77" s="150">
        <f t="shared" si="3"/>
        <v>5</v>
      </c>
      <c r="AE77" s="31"/>
    </row>
    <row r="78" spans="1:31" ht="15.75" customHeight="1" x14ac:dyDescent="0.2">
      <c r="A78" s="47"/>
      <c r="B78" s="48" t="s">
        <v>158</v>
      </c>
      <c r="C78" s="63">
        <v>5</v>
      </c>
      <c r="D78" s="74" t="s">
        <v>19</v>
      </c>
      <c r="E78" s="68"/>
      <c r="F78" s="68" t="s">
        <v>21</v>
      </c>
      <c r="G78" s="68"/>
      <c r="H78" s="68" t="s">
        <v>23</v>
      </c>
      <c r="I78" s="68"/>
      <c r="J78" s="122"/>
      <c r="K78" s="124"/>
      <c r="L78" s="124"/>
      <c r="M78" s="127" t="s">
        <v>28</v>
      </c>
      <c r="N78" s="124"/>
      <c r="O78" s="124"/>
      <c r="P78" s="124" t="s">
        <v>380</v>
      </c>
      <c r="Q78" s="122"/>
      <c r="R78" s="124" t="s">
        <v>381</v>
      </c>
      <c r="S78" s="124"/>
      <c r="T78" s="122"/>
      <c r="U78" s="127"/>
      <c r="V78" s="127"/>
      <c r="W78" s="131"/>
      <c r="X78" s="136"/>
      <c r="Y78" s="127"/>
      <c r="Z78" s="131"/>
      <c r="AA78" s="134"/>
      <c r="AB78" s="138"/>
      <c r="AC78" s="136"/>
      <c r="AD78" s="150">
        <f t="shared" si="3"/>
        <v>4</v>
      </c>
      <c r="AE78" s="31"/>
    </row>
    <row r="79" spans="1:31" ht="15.75" customHeight="1" x14ac:dyDescent="0.2">
      <c r="A79" s="47"/>
      <c r="B79" s="48" t="s">
        <v>56</v>
      </c>
      <c r="C79" s="63">
        <v>5</v>
      </c>
      <c r="D79" s="74" t="s">
        <v>19</v>
      </c>
      <c r="E79" s="68"/>
      <c r="F79" s="68"/>
      <c r="G79" s="68"/>
      <c r="H79" s="70"/>
      <c r="I79" s="70"/>
      <c r="J79" s="52"/>
      <c r="K79" s="124"/>
      <c r="L79" s="116"/>
      <c r="M79" s="116"/>
      <c r="N79" s="116"/>
      <c r="O79" s="116"/>
      <c r="P79" s="116"/>
      <c r="Q79" s="52"/>
      <c r="R79" s="116"/>
      <c r="S79" s="116"/>
      <c r="T79" s="116"/>
      <c r="U79" s="127" t="s">
        <v>384</v>
      </c>
      <c r="V79" s="52"/>
      <c r="W79" s="131" t="s">
        <v>386</v>
      </c>
      <c r="X79" s="136"/>
      <c r="Y79" s="134" t="s">
        <v>638</v>
      </c>
      <c r="Z79" s="52"/>
      <c r="AA79" s="134"/>
      <c r="AB79" s="138" t="s">
        <v>641</v>
      </c>
      <c r="AC79" s="136" t="s">
        <v>642</v>
      </c>
      <c r="AD79" s="150">
        <f t="shared" si="3"/>
        <v>5</v>
      </c>
      <c r="AE79" s="31"/>
    </row>
    <row r="80" spans="1:31" ht="15.75" customHeight="1" x14ac:dyDescent="0.2">
      <c r="A80" s="47">
        <v>73</v>
      </c>
      <c r="B80" s="48" t="s">
        <v>119</v>
      </c>
      <c r="C80" s="63">
        <v>5</v>
      </c>
      <c r="D80" s="73"/>
      <c r="E80" s="58"/>
      <c r="F80" s="68" t="s">
        <v>21</v>
      </c>
      <c r="G80" s="68"/>
      <c r="H80" s="68" t="s">
        <v>23</v>
      </c>
      <c r="I80" s="68" t="s">
        <v>24</v>
      </c>
      <c r="J80" s="122"/>
      <c r="K80" s="116"/>
      <c r="L80" s="122"/>
      <c r="M80" s="122"/>
      <c r="N80" s="122"/>
      <c r="O80" s="122"/>
      <c r="P80" s="124"/>
      <c r="Q80" s="122"/>
      <c r="R80" s="124"/>
      <c r="S80" s="122" t="s">
        <v>382</v>
      </c>
      <c r="T80" s="122"/>
      <c r="U80" s="131" t="s">
        <v>384</v>
      </c>
      <c r="V80" s="127"/>
      <c r="W80" s="131"/>
      <c r="X80" s="136"/>
      <c r="Y80" s="131"/>
      <c r="Z80" s="127"/>
      <c r="AA80" s="134"/>
      <c r="AB80" s="136"/>
      <c r="AC80" s="138"/>
      <c r="AD80" s="150">
        <f t="shared" si="3"/>
        <v>5</v>
      </c>
      <c r="AE80" s="31"/>
    </row>
    <row r="81" spans="1:31" ht="15.75" customHeight="1" x14ac:dyDescent="0.2">
      <c r="A81" s="47"/>
      <c r="B81" s="48" t="s">
        <v>200</v>
      </c>
      <c r="C81" s="63">
        <v>5</v>
      </c>
      <c r="D81" s="73"/>
      <c r="E81" s="68"/>
      <c r="F81" s="68" t="s">
        <v>21</v>
      </c>
      <c r="G81" s="68"/>
      <c r="H81" s="68"/>
      <c r="I81" s="69"/>
      <c r="J81" s="124"/>
      <c r="K81" s="124"/>
      <c r="L81" s="116"/>
      <c r="M81" s="127" t="s">
        <v>28</v>
      </c>
      <c r="N81" s="124"/>
      <c r="O81" s="124" t="s">
        <v>33</v>
      </c>
      <c r="P81" s="122"/>
      <c r="Q81" s="122"/>
      <c r="R81" s="122"/>
      <c r="S81" s="122"/>
      <c r="T81" s="124"/>
      <c r="U81" s="131" t="s">
        <v>384</v>
      </c>
      <c r="V81" s="127"/>
      <c r="W81" s="131"/>
      <c r="X81" s="136"/>
      <c r="Y81" s="134" t="s">
        <v>638</v>
      </c>
      <c r="Z81" s="131"/>
      <c r="AA81" s="134"/>
      <c r="AB81" s="136"/>
      <c r="AC81" s="136"/>
      <c r="AD81" s="150">
        <f t="shared" si="3"/>
        <v>5</v>
      </c>
    </row>
    <row r="82" spans="1:31" ht="15.75" customHeight="1" x14ac:dyDescent="0.2">
      <c r="A82" s="47">
        <v>75</v>
      </c>
      <c r="B82" s="48" t="s">
        <v>570</v>
      </c>
      <c r="C82" s="63">
        <v>4</v>
      </c>
      <c r="D82" s="74"/>
      <c r="E82" s="58"/>
      <c r="F82" s="68"/>
      <c r="G82" s="68"/>
      <c r="H82" s="68"/>
      <c r="I82" s="68"/>
      <c r="J82" s="124"/>
      <c r="K82" s="124"/>
      <c r="L82" s="116"/>
      <c r="M82" s="116"/>
      <c r="N82" s="124" t="s">
        <v>29</v>
      </c>
      <c r="O82" s="122" t="s">
        <v>33</v>
      </c>
      <c r="P82" s="122"/>
      <c r="Q82" s="122"/>
      <c r="R82" s="122"/>
      <c r="S82" s="122"/>
      <c r="T82" s="124"/>
      <c r="U82" s="131"/>
      <c r="V82" s="131"/>
      <c r="W82" s="52"/>
      <c r="X82" s="136" t="s">
        <v>387</v>
      </c>
      <c r="Y82" s="149" t="s">
        <v>638</v>
      </c>
      <c r="Z82" s="127"/>
      <c r="AA82" s="134"/>
      <c r="AB82" s="136"/>
      <c r="AC82" s="138"/>
      <c r="AD82" s="150">
        <f t="shared" si="3"/>
        <v>4</v>
      </c>
    </row>
    <row r="83" spans="1:31" ht="15.75" customHeight="1" x14ac:dyDescent="0.2">
      <c r="A83" s="47"/>
      <c r="B83" s="48" t="s">
        <v>546</v>
      </c>
      <c r="C83" s="63">
        <v>4</v>
      </c>
      <c r="D83" s="74"/>
      <c r="E83" s="68"/>
      <c r="F83" s="68" t="s">
        <v>21</v>
      </c>
      <c r="G83" s="68" t="s">
        <v>22</v>
      </c>
      <c r="H83" s="68"/>
      <c r="I83" s="68"/>
      <c r="J83" s="122"/>
      <c r="K83" s="124"/>
      <c r="L83" s="122" t="s">
        <v>379</v>
      </c>
      <c r="M83" s="122"/>
      <c r="N83" s="124"/>
      <c r="O83" s="122"/>
      <c r="P83" s="122"/>
      <c r="Q83" s="124"/>
      <c r="R83" s="124"/>
      <c r="S83" s="122"/>
      <c r="T83" s="122" t="s">
        <v>383</v>
      </c>
      <c r="U83" s="127"/>
      <c r="V83" s="131"/>
      <c r="W83" s="127"/>
      <c r="X83" s="136"/>
      <c r="Y83" s="127"/>
      <c r="Z83" s="131"/>
      <c r="AA83" s="134"/>
      <c r="AB83" s="136"/>
      <c r="AC83" s="136"/>
      <c r="AD83" s="150">
        <f t="shared" si="3"/>
        <v>4</v>
      </c>
      <c r="AE83" s="31"/>
    </row>
    <row r="84" spans="1:31" ht="15.75" customHeight="1" x14ac:dyDescent="0.2">
      <c r="A84" s="5"/>
      <c r="B84" s="48" t="s">
        <v>479</v>
      </c>
      <c r="C84" s="63">
        <v>4</v>
      </c>
      <c r="D84" s="74"/>
      <c r="E84" s="58"/>
      <c r="F84" s="68"/>
      <c r="G84" s="68"/>
      <c r="H84" s="70"/>
      <c r="I84" s="70"/>
      <c r="J84" s="52"/>
      <c r="K84" s="122"/>
      <c r="L84" s="124"/>
      <c r="M84" s="131" t="s">
        <v>28</v>
      </c>
      <c r="N84" s="124"/>
      <c r="O84" s="52"/>
      <c r="P84" s="116"/>
      <c r="Q84" s="52"/>
      <c r="R84" s="122" t="s">
        <v>381</v>
      </c>
      <c r="S84" s="122" t="s">
        <v>382</v>
      </c>
      <c r="T84" s="122" t="s">
        <v>383</v>
      </c>
      <c r="U84" s="127"/>
      <c r="V84" s="127"/>
      <c r="W84" s="127"/>
      <c r="X84" s="136"/>
      <c r="Y84" s="127"/>
      <c r="Z84" s="127"/>
      <c r="AA84" s="149"/>
      <c r="AB84" s="138"/>
      <c r="AC84" s="53"/>
      <c r="AD84" s="150">
        <f t="shared" si="3"/>
        <v>4</v>
      </c>
    </row>
    <row r="85" spans="1:31" ht="15.75" customHeight="1" x14ac:dyDescent="0.2">
      <c r="A85" s="47"/>
      <c r="B85" s="48" t="s">
        <v>104</v>
      </c>
      <c r="C85" s="63">
        <v>4</v>
      </c>
      <c r="D85" s="74"/>
      <c r="E85" s="115" t="s">
        <v>637</v>
      </c>
      <c r="F85" s="68" t="s">
        <v>21</v>
      </c>
      <c r="G85" s="68"/>
      <c r="H85" s="69"/>
      <c r="I85" s="68"/>
      <c r="J85" s="122" t="s">
        <v>25</v>
      </c>
      <c r="K85" s="122"/>
      <c r="L85" s="124"/>
      <c r="M85" s="124"/>
      <c r="N85" s="122"/>
      <c r="O85" s="147"/>
      <c r="P85" s="122" t="s">
        <v>380</v>
      </c>
      <c r="Q85" s="122"/>
      <c r="R85" s="124"/>
      <c r="S85" s="122"/>
      <c r="T85" s="122"/>
      <c r="U85" s="131"/>
      <c r="V85" s="127"/>
      <c r="W85" s="131"/>
      <c r="X85" s="136"/>
      <c r="Y85" s="131"/>
      <c r="Z85" s="127"/>
      <c r="AA85" s="134"/>
      <c r="AB85" s="138"/>
      <c r="AC85" s="136"/>
      <c r="AD85" s="150">
        <f t="shared" si="3"/>
        <v>3</v>
      </c>
      <c r="AE85" s="31"/>
    </row>
    <row r="86" spans="1:31" ht="15" customHeight="1" x14ac:dyDescent="0.2">
      <c r="A86" s="47"/>
      <c r="B86" s="48" t="s">
        <v>575</v>
      </c>
      <c r="C86" s="63">
        <v>4</v>
      </c>
      <c r="D86" s="73"/>
      <c r="E86" s="68" t="s">
        <v>637</v>
      </c>
      <c r="F86" s="68" t="s">
        <v>21</v>
      </c>
      <c r="G86" s="68" t="s">
        <v>22</v>
      </c>
      <c r="H86" s="68"/>
      <c r="I86" s="142"/>
      <c r="J86" s="124" t="s">
        <v>25</v>
      </c>
      <c r="K86" s="122"/>
      <c r="L86" s="122"/>
      <c r="M86" s="122"/>
      <c r="N86" s="122"/>
      <c r="O86" s="122"/>
      <c r="P86" s="122"/>
      <c r="Q86" s="122"/>
      <c r="R86" s="124"/>
      <c r="S86" s="124"/>
      <c r="T86" s="50"/>
      <c r="U86" s="127"/>
      <c r="V86" s="127"/>
      <c r="W86" s="127"/>
      <c r="X86" s="136"/>
      <c r="Y86" s="127"/>
      <c r="Z86" s="131"/>
      <c r="AA86" s="127"/>
      <c r="AB86" s="136"/>
      <c r="AC86" s="136"/>
      <c r="AD86" s="150">
        <f t="shared" si="3"/>
        <v>4</v>
      </c>
      <c r="AE86" s="31"/>
    </row>
    <row r="87" spans="1:31" ht="15.75" customHeight="1" x14ac:dyDescent="0.2">
      <c r="A87" s="47">
        <v>80</v>
      </c>
      <c r="B87" s="48" t="s">
        <v>45</v>
      </c>
      <c r="C87" s="49">
        <v>3</v>
      </c>
      <c r="D87" s="73"/>
      <c r="E87" s="68" t="s">
        <v>637</v>
      </c>
      <c r="F87" s="68"/>
      <c r="G87" s="68"/>
      <c r="H87" s="69"/>
      <c r="I87" s="68"/>
      <c r="J87" s="124"/>
      <c r="K87" s="124"/>
      <c r="L87" s="124"/>
      <c r="M87" s="124"/>
      <c r="N87" s="122"/>
      <c r="O87" s="124" t="s">
        <v>33</v>
      </c>
      <c r="P87" s="124"/>
      <c r="Q87" s="122"/>
      <c r="R87" s="124"/>
      <c r="S87" s="122"/>
      <c r="T87" s="124"/>
      <c r="U87" s="127"/>
      <c r="V87" s="116"/>
      <c r="W87" s="131"/>
      <c r="X87" s="136"/>
      <c r="Y87" s="127"/>
      <c r="Z87" s="127"/>
      <c r="AA87" s="127" t="s">
        <v>640</v>
      </c>
      <c r="AB87" s="136"/>
      <c r="AC87" s="136"/>
      <c r="AD87" s="150">
        <f t="shared" si="3"/>
        <v>3</v>
      </c>
      <c r="AE87" s="31"/>
    </row>
    <row r="88" spans="1:31" ht="15.75" customHeight="1" x14ac:dyDescent="0.2">
      <c r="A88" s="47"/>
      <c r="B88" s="48" t="s">
        <v>512</v>
      </c>
      <c r="C88" s="63">
        <v>3</v>
      </c>
      <c r="D88" s="73"/>
      <c r="E88" s="68" t="s">
        <v>637</v>
      </c>
      <c r="F88" s="68"/>
      <c r="G88" s="68"/>
      <c r="H88" s="69" t="s">
        <v>23</v>
      </c>
      <c r="I88" s="69"/>
      <c r="J88" s="124"/>
      <c r="K88" s="124"/>
      <c r="L88" s="122"/>
      <c r="M88" s="122"/>
      <c r="N88" s="122"/>
      <c r="O88" s="124"/>
      <c r="P88" s="124"/>
      <c r="Q88" s="124"/>
      <c r="R88" s="124"/>
      <c r="S88" s="122"/>
      <c r="T88" s="124"/>
      <c r="U88" s="127"/>
      <c r="V88" s="127"/>
      <c r="W88" s="116"/>
      <c r="X88" s="136" t="s">
        <v>387</v>
      </c>
      <c r="Y88" s="127"/>
      <c r="Z88" s="127"/>
      <c r="AA88" s="149"/>
      <c r="AB88" s="138"/>
      <c r="AC88" s="136"/>
      <c r="AD88" s="150">
        <f t="shared" si="3"/>
        <v>3</v>
      </c>
      <c r="AE88" s="31"/>
    </row>
    <row r="89" spans="1:31" ht="15.75" customHeight="1" x14ac:dyDescent="0.2">
      <c r="A89" s="47"/>
      <c r="B89" s="48" t="s">
        <v>438</v>
      </c>
      <c r="C89" s="63">
        <v>3</v>
      </c>
      <c r="D89" s="74"/>
      <c r="E89" s="115" t="s">
        <v>637</v>
      </c>
      <c r="F89" s="69" t="s">
        <v>21</v>
      </c>
      <c r="G89" s="68"/>
      <c r="H89" s="69"/>
      <c r="I89" s="69"/>
      <c r="J89" s="122"/>
      <c r="K89" s="122"/>
      <c r="L89" s="124" t="s">
        <v>379</v>
      </c>
      <c r="M89" s="122"/>
      <c r="N89" s="122"/>
      <c r="O89" s="122"/>
      <c r="P89" s="122"/>
      <c r="Q89" s="124"/>
      <c r="R89" s="122"/>
      <c r="S89" s="122"/>
      <c r="T89" s="122"/>
      <c r="U89" s="127"/>
      <c r="V89" s="127"/>
      <c r="W89" s="131"/>
      <c r="X89" s="136"/>
      <c r="Y89" s="127"/>
      <c r="Z89" s="127"/>
      <c r="AA89" s="134"/>
      <c r="AB89" s="136"/>
      <c r="AC89" s="136"/>
      <c r="AD89" s="150">
        <f t="shared" si="3"/>
        <v>3</v>
      </c>
    </row>
    <row r="90" spans="1:31" ht="15.75" customHeight="1" x14ac:dyDescent="0.2">
      <c r="A90" s="47"/>
      <c r="B90" s="48" t="s">
        <v>513</v>
      </c>
      <c r="C90" s="63">
        <v>3</v>
      </c>
      <c r="D90" s="74"/>
      <c r="E90" s="115"/>
      <c r="F90" s="68"/>
      <c r="G90" s="68"/>
      <c r="H90" s="68"/>
      <c r="I90" s="70"/>
      <c r="J90" s="116"/>
      <c r="K90" s="124"/>
      <c r="L90" s="125"/>
      <c r="M90" s="124"/>
      <c r="N90" s="122"/>
      <c r="O90" s="124"/>
      <c r="P90" s="116"/>
      <c r="Q90" s="116"/>
      <c r="R90" s="116"/>
      <c r="S90" s="124" t="s">
        <v>382</v>
      </c>
      <c r="T90" s="52"/>
      <c r="U90" s="52"/>
      <c r="V90" s="52"/>
      <c r="W90" s="116"/>
      <c r="X90" s="136" t="s">
        <v>387</v>
      </c>
      <c r="Y90" s="134" t="s">
        <v>638</v>
      </c>
      <c r="Z90" s="127"/>
      <c r="AA90" s="149"/>
      <c r="AB90" s="136"/>
      <c r="AC90" s="136"/>
      <c r="AD90" s="150">
        <f t="shared" si="3"/>
        <v>3</v>
      </c>
    </row>
    <row r="91" spans="1:31" ht="15.75" customHeight="1" x14ac:dyDescent="0.2">
      <c r="A91" s="47"/>
      <c r="B91" s="48" t="s">
        <v>561</v>
      </c>
      <c r="C91" s="63">
        <v>3</v>
      </c>
      <c r="D91" s="73"/>
      <c r="E91" s="139"/>
      <c r="F91" s="68" t="s">
        <v>21</v>
      </c>
      <c r="G91" s="68"/>
      <c r="H91" s="68" t="s">
        <v>23</v>
      </c>
      <c r="I91" s="68"/>
      <c r="J91" s="124"/>
      <c r="K91" s="124"/>
      <c r="L91" s="124"/>
      <c r="M91" s="124"/>
      <c r="N91" s="122"/>
      <c r="O91" s="122"/>
      <c r="P91" s="124"/>
      <c r="Q91" s="124"/>
      <c r="R91" s="124"/>
      <c r="S91" s="124"/>
      <c r="T91" s="122"/>
      <c r="U91" s="127"/>
      <c r="V91" s="127"/>
      <c r="W91" s="131"/>
      <c r="X91" s="136"/>
      <c r="Y91" s="52"/>
      <c r="Z91" s="52"/>
      <c r="AA91" s="116"/>
      <c r="AB91" s="52"/>
      <c r="AC91" s="136" t="s">
        <v>642</v>
      </c>
      <c r="AD91" s="150">
        <f t="shared" si="3"/>
        <v>3</v>
      </c>
    </row>
    <row r="92" spans="1:31" ht="15.75" customHeight="1" x14ac:dyDescent="0.2">
      <c r="A92" s="129"/>
      <c r="B92" s="48" t="s">
        <v>460</v>
      </c>
      <c r="C92" s="49">
        <v>3</v>
      </c>
      <c r="D92" s="73"/>
      <c r="E92" s="58"/>
      <c r="F92" s="68" t="s">
        <v>21</v>
      </c>
      <c r="G92" s="68" t="s">
        <v>22</v>
      </c>
      <c r="H92" s="68"/>
      <c r="I92" s="68"/>
      <c r="J92" s="124"/>
      <c r="K92" s="124"/>
      <c r="L92" s="122"/>
      <c r="M92" s="124"/>
      <c r="N92" s="122" t="s">
        <v>29</v>
      </c>
      <c r="O92" s="124"/>
      <c r="P92" s="124"/>
      <c r="Q92" s="122"/>
      <c r="R92" s="124"/>
      <c r="S92" s="124"/>
      <c r="T92" s="122"/>
      <c r="U92" s="127"/>
      <c r="V92" s="127"/>
      <c r="W92" s="127"/>
      <c r="X92" s="136"/>
      <c r="Y92" s="127"/>
      <c r="Z92" s="127"/>
      <c r="AA92" s="149"/>
      <c r="AB92" s="136"/>
      <c r="AC92" s="136"/>
      <c r="AD92" s="150">
        <f t="shared" si="3"/>
        <v>3</v>
      </c>
    </row>
    <row r="93" spans="1:31" ht="15.75" customHeight="1" x14ac:dyDescent="0.2">
      <c r="A93" s="5"/>
      <c r="B93" s="48" t="s">
        <v>514</v>
      </c>
      <c r="C93" s="49">
        <v>3</v>
      </c>
      <c r="D93" s="73"/>
      <c r="E93" s="58"/>
      <c r="F93" s="68"/>
      <c r="G93" s="70"/>
      <c r="H93" s="70"/>
      <c r="I93" s="52"/>
      <c r="J93" s="52"/>
      <c r="K93" s="116"/>
      <c r="L93" s="52"/>
      <c r="M93" s="116"/>
      <c r="N93" s="116"/>
      <c r="O93" s="52"/>
      <c r="P93" s="52"/>
      <c r="Q93" s="116"/>
      <c r="R93" s="52"/>
      <c r="S93" s="116"/>
      <c r="T93" s="52"/>
      <c r="U93" s="116"/>
      <c r="V93" s="52"/>
      <c r="W93" s="52"/>
      <c r="X93" s="136" t="s">
        <v>387</v>
      </c>
      <c r="Y93" s="149" t="s">
        <v>638</v>
      </c>
      <c r="Z93" s="127" t="s">
        <v>639</v>
      </c>
      <c r="AA93" s="134"/>
      <c r="AB93" s="136"/>
      <c r="AC93" s="52"/>
      <c r="AD93" s="150">
        <f t="shared" si="3"/>
        <v>3</v>
      </c>
      <c r="AE93" s="31"/>
    </row>
    <row r="94" spans="1:31" ht="15.75" customHeight="1" x14ac:dyDescent="0.2">
      <c r="A94" s="47">
        <v>87</v>
      </c>
      <c r="B94" s="160" t="s">
        <v>108</v>
      </c>
      <c r="C94" s="49">
        <v>2</v>
      </c>
      <c r="D94" s="74" t="s">
        <v>36</v>
      </c>
      <c r="E94" s="68"/>
      <c r="F94" s="68" t="s">
        <v>21</v>
      </c>
      <c r="G94" s="68"/>
      <c r="H94" s="68"/>
      <c r="I94" s="68"/>
      <c r="J94" s="122"/>
      <c r="K94" s="116"/>
      <c r="L94" s="122"/>
      <c r="M94" s="124"/>
      <c r="N94" s="124"/>
      <c r="O94" s="122"/>
      <c r="P94" s="207"/>
      <c r="Q94" s="124"/>
      <c r="R94" s="122"/>
      <c r="S94" s="116"/>
      <c r="T94" s="52"/>
      <c r="U94" s="52"/>
      <c r="V94" s="52"/>
      <c r="W94" s="52"/>
      <c r="X94" s="52"/>
      <c r="Y94" s="52"/>
      <c r="Z94" s="116"/>
      <c r="AA94" s="52"/>
      <c r="AB94" s="52"/>
      <c r="AC94" s="136" t="s">
        <v>642</v>
      </c>
      <c r="AD94" s="150">
        <f t="shared" si="3"/>
        <v>2</v>
      </c>
    </row>
    <row r="95" spans="1:31" ht="15.75" customHeight="1" x14ac:dyDescent="0.2">
      <c r="A95" s="47">
        <v>88</v>
      </c>
      <c r="B95" s="48" t="s">
        <v>523</v>
      </c>
      <c r="C95" s="49">
        <v>2</v>
      </c>
      <c r="D95" s="74" t="s">
        <v>19</v>
      </c>
      <c r="E95" s="68"/>
      <c r="F95" s="68"/>
      <c r="G95" s="68" t="s">
        <v>22</v>
      </c>
      <c r="H95" s="68"/>
      <c r="I95" s="69" t="s">
        <v>24</v>
      </c>
      <c r="J95" s="122"/>
      <c r="K95" s="124"/>
      <c r="L95" s="122"/>
      <c r="M95" s="124"/>
      <c r="N95" s="124"/>
      <c r="O95" s="122"/>
      <c r="P95" s="207"/>
      <c r="Q95" s="122"/>
      <c r="R95" s="122"/>
      <c r="S95" s="124"/>
      <c r="T95" s="122"/>
      <c r="U95" s="127"/>
      <c r="V95" s="127"/>
      <c r="W95" s="127"/>
      <c r="X95" s="136"/>
      <c r="Y95" s="116"/>
      <c r="Z95" s="127"/>
      <c r="AA95" s="134"/>
      <c r="AB95" s="136"/>
      <c r="AC95" s="136"/>
      <c r="AD95" s="150">
        <f t="shared" si="3"/>
        <v>2</v>
      </c>
    </row>
    <row r="96" spans="1:31" ht="15.75" hidden="1" customHeight="1" x14ac:dyDescent="0.2">
      <c r="A96" s="129"/>
      <c r="B96" s="48" t="s">
        <v>515</v>
      </c>
      <c r="C96" s="49"/>
      <c r="D96" s="73"/>
      <c r="E96" s="58"/>
      <c r="F96" s="68"/>
      <c r="G96" s="70"/>
      <c r="H96" s="69"/>
      <c r="I96" s="72"/>
      <c r="J96" s="52"/>
      <c r="K96" s="116"/>
      <c r="L96" s="116"/>
      <c r="M96" s="52"/>
      <c r="N96" s="52"/>
      <c r="O96" s="116"/>
      <c r="P96" s="122"/>
      <c r="Q96" s="52"/>
      <c r="R96" s="122"/>
      <c r="S96" s="52"/>
      <c r="T96" s="52"/>
      <c r="U96" s="52"/>
      <c r="V96" s="52"/>
      <c r="W96" s="52"/>
      <c r="X96" s="52"/>
      <c r="Y96" s="131"/>
      <c r="Z96" s="52"/>
      <c r="AA96" s="116"/>
      <c r="AB96" s="52"/>
      <c r="AC96" s="116"/>
      <c r="AD96" s="150">
        <f t="shared" si="3"/>
        <v>0</v>
      </c>
    </row>
    <row r="97" spans="1:30" ht="15.75" hidden="1" customHeight="1" x14ac:dyDescent="0.2">
      <c r="A97" s="47"/>
      <c r="B97" s="48" t="s">
        <v>516</v>
      </c>
      <c r="C97" s="49"/>
      <c r="D97" s="73"/>
      <c r="E97" s="58"/>
      <c r="F97" s="68"/>
      <c r="G97" s="68"/>
      <c r="H97" s="69"/>
      <c r="I97" s="68"/>
      <c r="J97" s="122"/>
      <c r="K97" s="122"/>
      <c r="L97" s="52"/>
      <c r="M97" s="122"/>
      <c r="N97" s="122"/>
      <c r="O97" s="52"/>
      <c r="P97" s="124"/>
      <c r="Q97" s="116"/>
      <c r="R97" s="52"/>
      <c r="S97" s="52"/>
      <c r="T97" s="52"/>
      <c r="U97" s="52"/>
      <c r="V97" s="52"/>
      <c r="W97" s="52"/>
      <c r="X97" s="52"/>
      <c r="Y97" s="116"/>
      <c r="Z97" s="116"/>
      <c r="AA97" s="52"/>
      <c r="AB97" s="116"/>
      <c r="AC97" s="52"/>
      <c r="AD97" s="150">
        <f t="shared" si="3"/>
        <v>0</v>
      </c>
    </row>
    <row r="98" spans="1:30" ht="15.75" hidden="1" customHeight="1" x14ac:dyDescent="0.2">
      <c r="A98" s="47"/>
      <c r="B98" s="48" t="s">
        <v>517</v>
      </c>
      <c r="C98" s="49"/>
      <c r="D98" s="73"/>
      <c r="E98" s="68"/>
      <c r="F98" s="69"/>
      <c r="G98" s="69"/>
      <c r="H98" s="52"/>
      <c r="I98" s="52"/>
      <c r="J98" s="52"/>
      <c r="K98" s="52"/>
      <c r="L98" s="51"/>
      <c r="M98" s="52"/>
      <c r="N98" s="122"/>
      <c r="O98" s="122"/>
      <c r="P98" s="207"/>
      <c r="Q98" s="52"/>
      <c r="R98" s="116"/>
      <c r="S98" s="116"/>
      <c r="T98" s="122"/>
      <c r="U98" s="52"/>
      <c r="V98" s="52"/>
      <c r="W98" s="52"/>
      <c r="X98" s="52"/>
      <c r="Y98" s="52"/>
      <c r="Z98" s="52"/>
      <c r="AA98" s="52"/>
      <c r="AB98" s="116"/>
      <c r="AC98" s="116"/>
      <c r="AD98" s="150">
        <f t="shared" si="3"/>
        <v>0</v>
      </c>
    </row>
    <row r="99" spans="1:30" ht="15.75" hidden="1" customHeight="1" x14ac:dyDescent="0.2">
      <c r="A99" s="47"/>
      <c r="B99" s="48" t="s">
        <v>518</v>
      </c>
      <c r="C99" s="49"/>
      <c r="D99" s="73"/>
      <c r="E99" s="68"/>
      <c r="F99" s="69"/>
      <c r="G99" s="69"/>
      <c r="H99" s="69"/>
      <c r="I99" s="52"/>
      <c r="J99" s="52"/>
      <c r="K99" s="52"/>
      <c r="L99" s="52"/>
      <c r="M99" s="52"/>
      <c r="N99" s="52"/>
      <c r="O99" s="52"/>
      <c r="P99" s="52"/>
      <c r="Q99" s="52"/>
      <c r="R99" s="116"/>
      <c r="S99" s="116"/>
      <c r="T99" s="52"/>
      <c r="U99" s="52"/>
      <c r="V99" s="52"/>
      <c r="W99" s="52"/>
      <c r="X99" s="52"/>
      <c r="Y99" s="138"/>
      <c r="Z99" s="52"/>
      <c r="AA99" s="134"/>
      <c r="AB99" s="136"/>
      <c r="AC99" s="52"/>
      <c r="AD99" s="150">
        <f t="shared" si="3"/>
        <v>0</v>
      </c>
    </row>
    <row r="100" spans="1:30" ht="15.75" hidden="1" customHeight="1" x14ac:dyDescent="0.2">
      <c r="A100" s="47"/>
      <c r="B100" s="48" t="s">
        <v>46</v>
      </c>
      <c r="C100" s="49"/>
      <c r="D100" s="73"/>
      <c r="E100" s="68"/>
      <c r="F100" s="68"/>
      <c r="G100" s="69"/>
      <c r="H100" s="52"/>
      <c r="I100" s="68"/>
      <c r="J100" s="122"/>
      <c r="K100" s="122"/>
      <c r="L100" s="122"/>
      <c r="M100" s="116"/>
      <c r="N100" s="52"/>
      <c r="O100" s="122"/>
      <c r="P100" s="59"/>
      <c r="Q100" s="50"/>
      <c r="R100" s="116"/>
      <c r="S100" s="52"/>
      <c r="T100" s="52"/>
      <c r="U100" s="127"/>
      <c r="V100" s="52"/>
      <c r="W100" s="116"/>
      <c r="X100" s="52"/>
      <c r="Y100" s="52"/>
      <c r="Z100" s="52"/>
      <c r="AA100" s="52"/>
      <c r="AB100" s="52"/>
      <c r="AC100" s="52"/>
      <c r="AD100" s="150">
        <f t="shared" si="3"/>
        <v>0</v>
      </c>
    </row>
    <row r="101" spans="1:30" ht="15.75" hidden="1" customHeight="1" x14ac:dyDescent="0.2">
      <c r="A101" s="129"/>
      <c r="B101" s="48" t="s">
        <v>519</v>
      </c>
      <c r="C101" s="49"/>
      <c r="D101" s="74"/>
      <c r="E101" s="58"/>
      <c r="F101" s="68"/>
      <c r="G101" s="69"/>
      <c r="H101" s="68"/>
      <c r="I101" s="69"/>
      <c r="J101" s="122"/>
      <c r="K101" s="124"/>
      <c r="L101" s="52"/>
      <c r="M101" s="52"/>
      <c r="N101" s="52"/>
      <c r="O101" s="52"/>
      <c r="P101" s="116"/>
      <c r="Q101" s="52"/>
      <c r="R101" s="52"/>
      <c r="S101" s="124"/>
      <c r="T101" s="52"/>
      <c r="U101" s="52"/>
      <c r="V101" s="52"/>
      <c r="W101" s="52"/>
      <c r="X101" s="52"/>
      <c r="Y101" s="52"/>
      <c r="Z101" s="52"/>
      <c r="AA101" s="52"/>
      <c r="AB101" s="52"/>
      <c r="AC101" s="52"/>
      <c r="AD101" s="150">
        <f t="shared" si="3"/>
        <v>0</v>
      </c>
    </row>
    <row r="102" spans="1:30" ht="15.75" hidden="1" customHeight="1" x14ac:dyDescent="0.2">
      <c r="A102" s="47">
        <v>97</v>
      </c>
      <c r="B102" s="48" t="s">
        <v>520</v>
      </c>
      <c r="C102" s="49"/>
      <c r="D102" s="74"/>
      <c r="E102" s="68"/>
      <c r="F102" s="68"/>
      <c r="G102" s="69"/>
      <c r="H102" s="142"/>
      <c r="I102" s="68"/>
      <c r="J102" s="124"/>
      <c r="K102" s="52"/>
      <c r="L102" s="52"/>
      <c r="M102" s="122"/>
      <c r="N102" s="52"/>
      <c r="O102" s="52"/>
      <c r="P102" s="122"/>
      <c r="Q102" s="52"/>
      <c r="R102" s="122"/>
      <c r="S102" s="52"/>
      <c r="T102" s="52"/>
      <c r="U102" s="52"/>
      <c r="V102" s="52"/>
      <c r="W102" s="52"/>
      <c r="X102" s="52"/>
      <c r="Y102" s="52"/>
      <c r="Z102" s="127"/>
      <c r="AA102" s="131"/>
      <c r="AB102" s="136"/>
      <c r="AC102" s="52"/>
      <c r="AD102" s="150">
        <f t="shared" si="3"/>
        <v>0</v>
      </c>
    </row>
    <row r="103" spans="1:30" ht="15.75" hidden="1" customHeight="1" x14ac:dyDescent="0.2">
      <c r="A103" s="5"/>
      <c r="B103" s="48" t="s">
        <v>521</v>
      </c>
      <c r="C103" s="49"/>
      <c r="D103" s="73"/>
      <c r="E103" s="58"/>
      <c r="F103" s="68"/>
      <c r="G103" s="68"/>
      <c r="H103" s="141"/>
      <c r="I103" s="116"/>
      <c r="J103" s="124"/>
      <c r="K103" s="52"/>
      <c r="L103" s="122"/>
      <c r="M103" s="52"/>
      <c r="N103" s="122"/>
      <c r="O103" s="52"/>
      <c r="P103" s="52"/>
      <c r="Q103" s="52"/>
      <c r="R103" s="52"/>
      <c r="S103" s="52"/>
      <c r="T103" s="52"/>
      <c r="U103" s="52"/>
      <c r="V103" s="52"/>
      <c r="W103" s="52"/>
      <c r="X103" s="52"/>
      <c r="Y103" s="116"/>
      <c r="Z103" s="52"/>
      <c r="AA103" s="116"/>
      <c r="AB103" s="116"/>
      <c r="AC103" s="52"/>
      <c r="AD103" s="150">
        <f t="shared" si="3"/>
        <v>0</v>
      </c>
    </row>
    <row r="104" spans="1:30" ht="15.75" hidden="1" customHeight="1" x14ac:dyDescent="0.2">
      <c r="A104" s="47"/>
      <c r="B104" s="48" t="s">
        <v>97</v>
      </c>
      <c r="C104" s="49"/>
      <c r="D104" s="73"/>
      <c r="E104" s="58"/>
      <c r="F104" s="68"/>
      <c r="G104" s="70"/>
      <c r="H104" s="68"/>
      <c r="I104" s="143"/>
      <c r="J104" s="124"/>
      <c r="K104" s="50"/>
      <c r="L104" s="51"/>
      <c r="M104" s="122"/>
      <c r="N104" s="52"/>
      <c r="O104" s="52"/>
      <c r="P104" s="52"/>
      <c r="Q104" s="122"/>
      <c r="R104" s="52"/>
      <c r="S104" s="52"/>
      <c r="T104" s="116"/>
      <c r="U104" s="52"/>
      <c r="V104" s="116"/>
      <c r="W104" s="52"/>
      <c r="X104" s="52"/>
      <c r="Y104" s="52"/>
      <c r="Z104" s="52"/>
      <c r="AA104" s="116"/>
      <c r="AB104" s="116"/>
      <c r="AC104" s="52"/>
      <c r="AD104" s="150">
        <f t="shared" si="3"/>
        <v>0</v>
      </c>
    </row>
    <row r="105" spans="1:30" ht="15.75" hidden="1" customHeight="1" x14ac:dyDescent="0.2">
      <c r="A105" s="47">
        <v>71</v>
      </c>
      <c r="B105" s="48" t="s">
        <v>522</v>
      </c>
      <c r="C105" s="49"/>
      <c r="D105" s="73"/>
      <c r="E105" s="58"/>
      <c r="F105" s="68"/>
      <c r="G105" s="68"/>
      <c r="H105" s="68"/>
      <c r="I105" s="124"/>
      <c r="J105" s="116"/>
      <c r="K105" s="122"/>
      <c r="L105" s="122"/>
      <c r="M105" s="52"/>
      <c r="N105" s="52"/>
      <c r="O105" s="52"/>
      <c r="P105" s="207"/>
      <c r="Q105" s="52"/>
      <c r="R105" s="52"/>
      <c r="S105" s="52"/>
      <c r="T105" s="116"/>
      <c r="U105" s="52"/>
      <c r="V105" s="116"/>
      <c r="W105" s="52"/>
      <c r="X105" s="52"/>
      <c r="Y105" s="52"/>
      <c r="Z105" s="127"/>
      <c r="AA105" s="131"/>
      <c r="AB105" s="138"/>
      <c r="AC105" s="52"/>
      <c r="AD105" s="150">
        <f t="shared" si="3"/>
        <v>0</v>
      </c>
    </row>
    <row r="106" spans="1:30" ht="15.75" customHeight="1" x14ac:dyDescent="0.2">
      <c r="A106" s="47">
        <v>89</v>
      </c>
      <c r="B106" s="48" t="s">
        <v>446</v>
      </c>
      <c r="C106" s="49">
        <v>2</v>
      </c>
      <c r="D106" s="73"/>
      <c r="E106" s="68" t="s">
        <v>637</v>
      </c>
      <c r="F106" s="68" t="s">
        <v>21</v>
      </c>
      <c r="G106" s="68"/>
      <c r="H106" s="70"/>
      <c r="I106" s="143"/>
      <c r="J106" s="124"/>
      <c r="K106" s="122"/>
      <c r="L106" s="122"/>
      <c r="M106" s="122"/>
      <c r="N106" s="122"/>
      <c r="O106" s="122"/>
      <c r="P106" s="122"/>
      <c r="Q106" s="122"/>
      <c r="R106" s="122"/>
      <c r="S106" s="122"/>
      <c r="T106" s="122"/>
      <c r="U106" s="127"/>
      <c r="V106" s="127"/>
      <c r="W106" s="52"/>
      <c r="X106" s="136"/>
      <c r="Y106" s="52"/>
      <c r="Z106" s="127"/>
      <c r="AA106" s="149"/>
      <c r="AB106" s="138"/>
      <c r="AC106" s="136"/>
      <c r="AD106" s="150">
        <f t="shared" si="3"/>
        <v>2</v>
      </c>
    </row>
    <row r="107" spans="1:30" ht="15.75" customHeight="1" x14ac:dyDescent="0.2">
      <c r="A107" s="123"/>
      <c r="B107" s="48" t="s">
        <v>51</v>
      </c>
      <c r="C107" s="49">
        <v>2</v>
      </c>
      <c r="D107" s="74"/>
      <c r="E107" s="68" t="s">
        <v>637</v>
      </c>
      <c r="F107" s="68"/>
      <c r="G107" s="68"/>
      <c r="H107" s="70"/>
      <c r="I107" s="143" t="s">
        <v>24</v>
      </c>
      <c r="J107" s="124"/>
      <c r="K107" s="122"/>
      <c r="L107" s="122"/>
      <c r="M107" s="124"/>
      <c r="N107" s="122"/>
      <c r="O107" s="122"/>
      <c r="P107" s="122"/>
      <c r="Q107" s="122"/>
      <c r="R107" s="122"/>
      <c r="S107" s="122"/>
      <c r="T107" s="122"/>
      <c r="U107" s="127"/>
      <c r="V107" s="127"/>
      <c r="W107" s="52"/>
      <c r="X107" s="136"/>
      <c r="Y107" s="52"/>
      <c r="Z107" s="131"/>
      <c r="AA107" s="131"/>
      <c r="AB107" s="138"/>
      <c r="AC107" s="53"/>
      <c r="AD107" s="150">
        <f t="shared" si="3"/>
        <v>2</v>
      </c>
    </row>
    <row r="108" spans="1:30" ht="15.75" hidden="1" customHeight="1" x14ac:dyDescent="0.2">
      <c r="A108" s="47"/>
      <c r="B108" s="48" t="s">
        <v>524</v>
      </c>
      <c r="C108" s="49"/>
      <c r="D108" s="73"/>
      <c r="E108" s="68"/>
      <c r="F108" s="68"/>
      <c r="G108" s="68"/>
      <c r="H108" s="70"/>
      <c r="I108" s="124"/>
      <c r="J108" s="124"/>
      <c r="K108" s="52"/>
      <c r="L108" s="52"/>
      <c r="M108" s="124"/>
      <c r="N108" s="52"/>
      <c r="O108" s="52"/>
      <c r="P108" s="52"/>
      <c r="Q108" s="52"/>
      <c r="R108" s="52"/>
      <c r="S108" s="122"/>
      <c r="T108" s="52"/>
      <c r="U108" s="52"/>
      <c r="V108" s="52"/>
      <c r="W108" s="52"/>
      <c r="X108" s="136"/>
      <c r="Y108" s="52"/>
      <c r="Z108" s="116"/>
      <c r="AA108" s="52"/>
      <c r="AB108" s="116"/>
      <c r="AC108" s="52"/>
      <c r="AD108" s="150">
        <f t="shared" ref="AD108:AD145" si="4">COUNTA(E108:O108,Q108:AC108)</f>
        <v>0</v>
      </c>
    </row>
    <row r="109" spans="1:30" ht="15.75" hidden="1" customHeight="1" x14ac:dyDescent="0.2">
      <c r="A109" s="47">
        <v>67</v>
      </c>
      <c r="B109" s="48" t="s">
        <v>525</v>
      </c>
      <c r="C109" s="49"/>
      <c r="D109" s="73"/>
      <c r="E109" s="58"/>
      <c r="F109" s="68"/>
      <c r="G109" s="68"/>
      <c r="H109" s="68"/>
      <c r="I109" s="233"/>
      <c r="J109" s="116"/>
      <c r="K109" s="52"/>
      <c r="L109" s="52"/>
      <c r="M109" s="116"/>
      <c r="N109" s="52"/>
      <c r="O109" s="52"/>
      <c r="P109" s="52"/>
      <c r="Q109" s="52"/>
      <c r="R109" s="52"/>
      <c r="S109" s="52"/>
      <c r="T109" s="52"/>
      <c r="U109" s="52"/>
      <c r="V109" s="52"/>
      <c r="W109" s="52"/>
      <c r="X109" s="136"/>
      <c r="Y109" s="136"/>
      <c r="Z109" s="52"/>
      <c r="AA109" s="52"/>
      <c r="AB109" s="116"/>
      <c r="AC109" s="52"/>
      <c r="AD109" s="150">
        <f t="shared" si="4"/>
        <v>0</v>
      </c>
    </row>
    <row r="110" spans="1:30" ht="15.75" hidden="1" customHeight="1" x14ac:dyDescent="0.2">
      <c r="A110" s="47"/>
      <c r="B110" s="48" t="s">
        <v>526</v>
      </c>
      <c r="C110" s="49"/>
      <c r="D110" s="73"/>
      <c r="E110" s="68"/>
      <c r="F110" s="68"/>
      <c r="G110" s="68"/>
      <c r="H110" s="142"/>
      <c r="I110" s="142"/>
      <c r="J110" s="124"/>
      <c r="K110" s="52"/>
      <c r="L110" s="52"/>
      <c r="M110" s="52"/>
      <c r="N110" s="52"/>
      <c r="O110" s="52"/>
      <c r="P110" s="52"/>
      <c r="Q110" s="52"/>
      <c r="R110" s="52"/>
      <c r="S110" s="52"/>
      <c r="T110" s="52"/>
      <c r="U110" s="52"/>
      <c r="V110" s="52"/>
      <c r="W110" s="127"/>
      <c r="X110" s="52"/>
      <c r="Y110" s="52"/>
      <c r="Z110" s="116"/>
      <c r="AA110" s="52"/>
      <c r="AB110" s="116"/>
      <c r="AC110" s="52"/>
      <c r="AD110" s="150">
        <f t="shared" si="4"/>
        <v>0</v>
      </c>
    </row>
    <row r="111" spans="1:30" ht="15.75" customHeight="1" x14ac:dyDescent="0.2">
      <c r="A111" s="47"/>
      <c r="B111" s="48" t="s">
        <v>571</v>
      </c>
      <c r="C111" s="49">
        <v>2</v>
      </c>
      <c r="D111" s="74"/>
      <c r="E111" s="68"/>
      <c r="F111" s="68" t="s">
        <v>21</v>
      </c>
      <c r="G111" s="68"/>
      <c r="H111" s="68"/>
      <c r="I111" s="143"/>
      <c r="J111" s="124"/>
      <c r="K111" s="124" t="s">
        <v>26</v>
      </c>
      <c r="L111" s="122"/>
      <c r="M111" s="122"/>
      <c r="N111" s="124"/>
      <c r="O111" s="124"/>
      <c r="P111" s="124"/>
      <c r="Q111" s="122"/>
      <c r="R111" s="122"/>
      <c r="S111" s="122"/>
      <c r="T111" s="122"/>
      <c r="U111" s="127"/>
      <c r="V111" s="127"/>
      <c r="W111" s="127"/>
      <c r="X111" s="136"/>
      <c r="Y111" s="127"/>
      <c r="Z111" s="131"/>
      <c r="AA111" s="52"/>
      <c r="AB111" s="52"/>
      <c r="AC111" s="52"/>
      <c r="AD111" s="150">
        <f t="shared" si="4"/>
        <v>2</v>
      </c>
    </row>
    <row r="112" spans="1:30" ht="15.75" customHeight="1" x14ac:dyDescent="0.2">
      <c r="A112" s="47"/>
      <c r="B112" s="48" t="s">
        <v>634</v>
      </c>
      <c r="C112" s="49">
        <v>2</v>
      </c>
      <c r="D112" s="73"/>
      <c r="E112" s="57"/>
      <c r="F112" s="68" t="s">
        <v>21</v>
      </c>
      <c r="G112" s="68"/>
      <c r="H112" s="68"/>
      <c r="I112" s="143"/>
      <c r="J112" s="124"/>
      <c r="K112" s="124"/>
      <c r="L112" s="52"/>
      <c r="M112" s="52"/>
      <c r="N112" s="124" t="s">
        <v>29</v>
      </c>
      <c r="O112" s="124"/>
      <c r="P112" s="124"/>
      <c r="Q112" s="124"/>
      <c r="R112" s="124"/>
      <c r="S112" s="124"/>
      <c r="T112" s="122"/>
      <c r="U112" s="127"/>
      <c r="V112" s="52"/>
      <c r="W112" s="127"/>
      <c r="X112" s="136"/>
      <c r="Y112" s="127"/>
      <c r="Z112" s="131"/>
      <c r="AA112" s="116"/>
      <c r="AB112" s="116"/>
      <c r="AC112" s="116"/>
      <c r="AD112" s="150">
        <f t="shared" si="4"/>
        <v>2</v>
      </c>
    </row>
    <row r="113" spans="1:30" ht="15.75" customHeight="1" x14ac:dyDescent="0.2">
      <c r="A113" s="47"/>
      <c r="B113" s="48" t="s">
        <v>110</v>
      </c>
      <c r="C113" s="49">
        <v>2</v>
      </c>
      <c r="D113" s="73"/>
      <c r="E113" s="68"/>
      <c r="F113" s="68"/>
      <c r="G113" s="68"/>
      <c r="H113" s="142"/>
      <c r="I113" s="124"/>
      <c r="J113" s="124"/>
      <c r="K113" s="116"/>
      <c r="L113" s="52"/>
      <c r="M113" s="52"/>
      <c r="N113" s="116"/>
      <c r="O113" s="116"/>
      <c r="P113" s="116"/>
      <c r="Q113" s="116"/>
      <c r="R113" s="52"/>
      <c r="S113" s="52"/>
      <c r="T113" s="52"/>
      <c r="U113" s="52"/>
      <c r="V113" s="52"/>
      <c r="W113" s="52"/>
      <c r="X113" s="52"/>
      <c r="Y113" s="52"/>
      <c r="Z113" s="116"/>
      <c r="AA113" s="131" t="s">
        <v>640</v>
      </c>
      <c r="AB113" s="138" t="s">
        <v>641</v>
      </c>
      <c r="AC113" s="52"/>
      <c r="AD113" s="150">
        <f t="shared" si="4"/>
        <v>2</v>
      </c>
    </row>
    <row r="114" spans="1:30" ht="15.75" customHeight="1" x14ac:dyDescent="0.2">
      <c r="A114" s="343"/>
      <c r="B114" s="48" t="s">
        <v>635</v>
      </c>
      <c r="C114" s="49">
        <v>2</v>
      </c>
      <c r="D114" s="74"/>
      <c r="E114" s="68" t="s">
        <v>637</v>
      </c>
      <c r="F114" s="68"/>
      <c r="G114" s="68"/>
      <c r="H114" s="70"/>
      <c r="I114" s="116"/>
      <c r="J114" s="124"/>
      <c r="K114" s="116"/>
      <c r="L114" s="52"/>
      <c r="M114" s="122"/>
      <c r="N114" s="52"/>
      <c r="O114" s="52"/>
      <c r="P114" s="124" t="s">
        <v>380</v>
      </c>
      <c r="Q114" s="122"/>
      <c r="R114" s="122"/>
      <c r="S114" s="122"/>
      <c r="T114" s="122"/>
      <c r="U114" s="127"/>
      <c r="V114" s="127"/>
      <c r="W114" s="127"/>
      <c r="X114" s="52"/>
      <c r="Y114" s="52"/>
      <c r="Z114" s="116"/>
      <c r="AA114" s="116"/>
      <c r="AB114" s="116"/>
      <c r="AC114" s="52"/>
      <c r="AD114" s="150">
        <f t="shared" si="4"/>
        <v>1</v>
      </c>
    </row>
    <row r="115" spans="1:30" ht="15.75" customHeight="1" x14ac:dyDescent="0.2">
      <c r="A115" s="47">
        <v>95</v>
      </c>
      <c r="B115" s="48" t="s">
        <v>96</v>
      </c>
      <c r="C115" s="49">
        <v>1</v>
      </c>
      <c r="D115" s="74" t="s">
        <v>19</v>
      </c>
      <c r="E115" s="68" t="s">
        <v>637</v>
      </c>
      <c r="F115" s="68"/>
      <c r="G115" s="68"/>
      <c r="H115" s="68"/>
      <c r="I115" s="143"/>
      <c r="J115" s="124"/>
      <c r="K115" s="124"/>
      <c r="L115" s="124"/>
      <c r="M115" s="124"/>
      <c r="N115" s="124"/>
      <c r="O115" s="122"/>
      <c r="P115" s="124"/>
      <c r="Q115" s="122"/>
      <c r="R115" s="122"/>
      <c r="S115" s="124"/>
      <c r="T115" s="52"/>
      <c r="U115" s="52"/>
      <c r="V115" s="52"/>
      <c r="W115" s="52"/>
      <c r="X115" s="52"/>
      <c r="Y115" s="52"/>
      <c r="Z115" s="116"/>
      <c r="AA115" s="116"/>
      <c r="AB115" s="116"/>
      <c r="AC115" s="116"/>
      <c r="AD115" s="150">
        <f t="shared" si="4"/>
        <v>1</v>
      </c>
    </row>
    <row r="116" spans="1:30" ht="15.75" customHeight="1" x14ac:dyDescent="0.2">
      <c r="A116" s="47"/>
      <c r="B116" s="48" t="s">
        <v>458</v>
      </c>
      <c r="C116" s="49">
        <v>1</v>
      </c>
      <c r="D116" s="74" t="s">
        <v>19</v>
      </c>
      <c r="E116" s="68"/>
      <c r="F116" s="68"/>
      <c r="G116" s="68"/>
      <c r="H116" s="68"/>
      <c r="I116" s="143" t="s">
        <v>24</v>
      </c>
      <c r="J116" s="116"/>
      <c r="K116" s="124"/>
      <c r="L116" s="124"/>
      <c r="M116" s="124"/>
      <c r="N116" s="124"/>
      <c r="O116" s="52"/>
      <c r="P116" s="124"/>
      <c r="Q116" s="122"/>
      <c r="R116" s="122"/>
      <c r="S116" s="52"/>
      <c r="T116" s="52"/>
      <c r="U116" s="52"/>
      <c r="V116" s="52"/>
      <c r="W116" s="52"/>
      <c r="X116" s="52"/>
      <c r="Y116" s="52"/>
      <c r="Z116" s="116"/>
      <c r="AA116" s="116"/>
      <c r="AB116" s="116"/>
      <c r="AC116" s="52"/>
      <c r="AD116" s="150">
        <f t="shared" si="4"/>
        <v>1</v>
      </c>
    </row>
    <row r="117" spans="1:30" ht="15.75" customHeight="1" x14ac:dyDescent="0.2">
      <c r="A117" s="47">
        <v>97</v>
      </c>
      <c r="B117" s="48" t="s">
        <v>98</v>
      </c>
      <c r="C117" s="49">
        <v>1</v>
      </c>
      <c r="D117" s="73"/>
      <c r="E117" s="68" t="s">
        <v>637</v>
      </c>
      <c r="F117" s="68"/>
      <c r="G117" s="68"/>
      <c r="H117" s="69"/>
      <c r="I117" s="143"/>
      <c r="J117" s="124"/>
      <c r="K117" s="124"/>
      <c r="L117" s="124"/>
      <c r="M117" s="124"/>
      <c r="N117" s="122"/>
      <c r="O117" s="122"/>
      <c r="P117" s="122"/>
      <c r="Q117" s="122"/>
      <c r="R117" s="124"/>
      <c r="S117" s="52"/>
      <c r="T117" s="52"/>
      <c r="U117" s="52"/>
      <c r="V117" s="52"/>
      <c r="W117" s="116"/>
      <c r="X117" s="52"/>
      <c r="Y117" s="52"/>
      <c r="Z117" s="116"/>
      <c r="AA117" s="116"/>
      <c r="AB117" s="116"/>
      <c r="AC117" s="136"/>
      <c r="AD117" s="150">
        <f t="shared" si="4"/>
        <v>1</v>
      </c>
    </row>
    <row r="118" spans="1:30" ht="15.75" hidden="1" customHeight="1" x14ac:dyDescent="0.2">
      <c r="A118" s="47"/>
      <c r="B118" s="48" t="s">
        <v>528</v>
      </c>
      <c r="C118" s="49"/>
      <c r="D118" s="73"/>
      <c r="E118" s="58"/>
      <c r="F118" s="68"/>
      <c r="G118" s="70"/>
      <c r="H118" s="68"/>
      <c r="I118" s="116"/>
      <c r="J118" s="124"/>
      <c r="K118" s="52"/>
      <c r="L118" s="52"/>
      <c r="M118" s="52"/>
      <c r="N118" s="122"/>
      <c r="O118" s="52"/>
      <c r="P118" s="52"/>
      <c r="Q118" s="122"/>
      <c r="R118" s="52"/>
      <c r="S118" s="122"/>
      <c r="T118" s="52"/>
      <c r="U118" s="52"/>
      <c r="V118" s="52"/>
      <c r="W118" s="52"/>
      <c r="X118" s="52"/>
      <c r="Y118" s="52"/>
      <c r="Z118" s="116"/>
      <c r="AA118" s="116"/>
      <c r="AB118" s="116"/>
      <c r="AC118" s="136"/>
      <c r="AD118" s="150">
        <f t="shared" si="4"/>
        <v>0</v>
      </c>
    </row>
    <row r="119" spans="1:30" ht="15.75" hidden="1" customHeight="1" x14ac:dyDescent="0.2">
      <c r="A119" s="47"/>
      <c r="B119" s="48" t="s">
        <v>529</v>
      </c>
      <c r="C119" s="49"/>
      <c r="D119" s="73"/>
      <c r="E119" s="58"/>
      <c r="F119" s="70"/>
      <c r="G119" s="68"/>
      <c r="H119" s="70"/>
      <c r="I119" s="117"/>
      <c r="J119" s="116"/>
      <c r="K119" s="52"/>
      <c r="L119" s="52"/>
      <c r="M119" s="52"/>
      <c r="N119" s="52"/>
      <c r="O119" s="52"/>
      <c r="P119" s="52"/>
      <c r="Q119" s="52"/>
      <c r="R119" s="52"/>
      <c r="S119" s="52"/>
      <c r="T119" s="52"/>
      <c r="U119" s="52"/>
      <c r="V119" s="52"/>
      <c r="W119" s="52"/>
      <c r="X119" s="52"/>
      <c r="Y119" s="52"/>
      <c r="Z119" s="131"/>
      <c r="AA119" s="116"/>
      <c r="AB119" s="52"/>
      <c r="AC119" s="52"/>
      <c r="AD119" s="150">
        <f t="shared" si="4"/>
        <v>0</v>
      </c>
    </row>
    <row r="120" spans="1:30" ht="15.75" hidden="1" customHeight="1" x14ac:dyDescent="0.2">
      <c r="A120" s="47"/>
      <c r="B120" s="48" t="s">
        <v>567</v>
      </c>
      <c r="C120" s="49"/>
      <c r="D120" s="73"/>
      <c r="E120" s="68"/>
      <c r="F120" s="68"/>
      <c r="G120" s="68"/>
      <c r="H120" s="52"/>
      <c r="I120" s="116"/>
      <c r="J120" s="116"/>
      <c r="K120" s="52"/>
      <c r="L120" s="52"/>
      <c r="M120" s="52"/>
      <c r="N120" s="52"/>
      <c r="O120" s="52"/>
      <c r="P120" s="52"/>
      <c r="Q120" s="52"/>
      <c r="R120" s="122"/>
      <c r="S120" s="52"/>
      <c r="T120" s="52"/>
      <c r="U120" s="52"/>
      <c r="V120" s="52"/>
      <c r="W120" s="52"/>
      <c r="X120" s="52"/>
      <c r="Y120" s="52"/>
      <c r="Z120" s="116"/>
      <c r="AA120" s="116"/>
      <c r="AB120" s="52"/>
      <c r="AC120" s="136"/>
      <c r="AD120" s="150">
        <f t="shared" si="4"/>
        <v>0</v>
      </c>
    </row>
    <row r="121" spans="1:30" ht="15.75" hidden="1" customHeight="1" x14ac:dyDescent="0.2">
      <c r="A121" s="47"/>
      <c r="B121" s="48" t="s">
        <v>530</v>
      </c>
      <c r="C121" s="63"/>
      <c r="D121" s="73"/>
      <c r="E121" s="58"/>
      <c r="F121" s="68"/>
      <c r="G121" s="68"/>
      <c r="H121" s="52"/>
      <c r="I121" s="116"/>
      <c r="J121" s="116"/>
      <c r="K121" s="52"/>
      <c r="L121" s="52"/>
      <c r="M121" s="52"/>
      <c r="N121" s="52"/>
      <c r="O121" s="52"/>
      <c r="P121" s="116"/>
      <c r="Q121" s="52"/>
      <c r="R121" s="52"/>
      <c r="S121" s="52"/>
      <c r="T121" s="116"/>
      <c r="U121" s="52"/>
      <c r="V121" s="52"/>
      <c r="W121" s="52"/>
      <c r="X121" s="52"/>
      <c r="Y121" s="52"/>
      <c r="Z121" s="116"/>
      <c r="AA121" s="116"/>
      <c r="AB121" s="116"/>
      <c r="AC121" s="136"/>
      <c r="AD121" s="150">
        <f t="shared" si="4"/>
        <v>0</v>
      </c>
    </row>
    <row r="122" spans="1:30" ht="15.75" hidden="1" customHeight="1" x14ac:dyDescent="0.2">
      <c r="A122" s="47"/>
      <c r="B122" s="48" t="s">
        <v>531</v>
      </c>
      <c r="C122" s="63"/>
      <c r="D122" s="73"/>
      <c r="E122" s="58"/>
      <c r="F122" s="68"/>
      <c r="G122" s="70"/>
      <c r="H122" s="68"/>
      <c r="I122" s="124"/>
      <c r="J122" s="116"/>
      <c r="K122" s="116"/>
      <c r="L122" s="122"/>
      <c r="M122" s="122"/>
      <c r="N122" s="116"/>
      <c r="O122" s="52"/>
      <c r="P122" s="52"/>
      <c r="Q122" s="52"/>
      <c r="R122" s="52"/>
      <c r="S122" s="116"/>
      <c r="T122" s="52"/>
      <c r="U122" s="52"/>
      <c r="V122" s="52"/>
      <c r="W122" s="52"/>
      <c r="X122" s="52"/>
      <c r="Y122" s="52"/>
      <c r="Z122" s="116"/>
      <c r="AA122" s="116"/>
      <c r="AB122" s="116"/>
      <c r="AC122" s="116"/>
      <c r="AD122" s="150">
        <f t="shared" si="4"/>
        <v>0</v>
      </c>
    </row>
    <row r="123" spans="1:30" ht="15.75" hidden="1" customHeight="1" x14ac:dyDescent="0.2">
      <c r="A123" s="47"/>
      <c r="B123" s="48" t="s">
        <v>532</v>
      </c>
      <c r="C123" s="49"/>
      <c r="D123" s="73"/>
      <c r="E123" s="58"/>
      <c r="F123" s="70"/>
      <c r="G123" s="68"/>
      <c r="H123" s="69"/>
      <c r="I123" s="143"/>
      <c r="J123" s="116"/>
      <c r="K123" s="52"/>
      <c r="L123" s="52"/>
      <c r="M123" s="52"/>
      <c r="N123" s="116"/>
      <c r="O123" s="52"/>
      <c r="P123" s="52"/>
      <c r="Q123" s="52"/>
      <c r="R123" s="52"/>
      <c r="S123" s="52"/>
      <c r="T123" s="52"/>
      <c r="U123" s="52"/>
      <c r="V123" s="52"/>
      <c r="W123" s="52"/>
      <c r="X123" s="52"/>
      <c r="Y123" s="52"/>
      <c r="Z123" s="116"/>
      <c r="AA123" s="116"/>
      <c r="AB123" s="116"/>
      <c r="AC123" s="138"/>
      <c r="AD123" s="150">
        <f t="shared" si="4"/>
        <v>0</v>
      </c>
    </row>
    <row r="124" spans="1:30" ht="15.75" hidden="1" customHeight="1" x14ac:dyDescent="0.2">
      <c r="A124" s="47"/>
      <c r="B124" s="48" t="s">
        <v>533</v>
      </c>
      <c r="C124" s="49"/>
      <c r="D124" s="73"/>
      <c r="E124" s="58"/>
      <c r="F124" s="70"/>
      <c r="G124" s="68"/>
      <c r="H124" s="122"/>
      <c r="I124" s="116"/>
      <c r="J124" s="116"/>
      <c r="K124" s="122"/>
      <c r="L124" s="122"/>
      <c r="M124" s="122"/>
      <c r="N124" s="116"/>
      <c r="O124" s="52"/>
      <c r="P124" s="59"/>
      <c r="Q124" s="52"/>
      <c r="R124" s="52"/>
      <c r="S124" s="52"/>
      <c r="T124" s="52"/>
      <c r="U124" s="52"/>
      <c r="V124" s="52"/>
      <c r="W124" s="52"/>
      <c r="X124" s="52"/>
      <c r="Y124" s="52"/>
      <c r="Z124" s="116"/>
      <c r="AA124" s="116"/>
      <c r="AB124" s="116"/>
      <c r="AC124" s="138"/>
      <c r="AD124" s="150">
        <f t="shared" si="4"/>
        <v>0</v>
      </c>
    </row>
    <row r="125" spans="1:30" ht="15.75" hidden="1" customHeight="1" x14ac:dyDescent="0.2">
      <c r="A125" s="47"/>
      <c r="B125" s="48" t="s">
        <v>534</v>
      </c>
      <c r="C125" s="49"/>
      <c r="D125" s="73"/>
      <c r="E125" s="58"/>
      <c r="F125" s="68"/>
      <c r="G125" s="68"/>
      <c r="H125" s="122"/>
      <c r="I125" s="116"/>
      <c r="J125" s="124"/>
      <c r="K125" s="52"/>
      <c r="L125" s="52"/>
      <c r="M125" s="52"/>
      <c r="N125" s="116"/>
      <c r="O125" s="52"/>
      <c r="P125" s="52"/>
      <c r="Q125" s="52"/>
      <c r="R125" s="52"/>
      <c r="S125" s="52"/>
      <c r="T125" s="52"/>
      <c r="U125" s="52"/>
      <c r="V125" s="52"/>
      <c r="W125" s="116"/>
      <c r="X125" s="52"/>
      <c r="Y125" s="52"/>
      <c r="Z125" s="116"/>
      <c r="AA125" s="116"/>
      <c r="AB125" s="116"/>
      <c r="AC125" s="138"/>
      <c r="AD125" s="150">
        <f t="shared" si="4"/>
        <v>0</v>
      </c>
    </row>
    <row r="126" spans="1:30" ht="15.75" hidden="1" customHeight="1" x14ac:dyDescent="0.2">
      <c r="A126" s="5"/>
      <c r="B126" s="48" t="s">
        <v>535</v>
      </c>
      <c r="C126" s="49"/>
      <c r="D126" s="73"/>
      <c r="E126" s="58"/>
      <c r="F126" s="70"/>
      <c r="G126" s="68"/>
      <c r="H126" s="52"/>
      <c r="I126" s="116"/>
      <c r="J126" s="116"/>
      <c r="K126" s="52"/>
      <c r="L126" s="52"/>
      <c r="M126" s="52"/>
      <c r="N126" s="52"/>
      <c r="O126" s="52"/>
      <c r="P126" s="52"/>
      <c r="Q126" s="52"/>
      <c r="R126" s="122"/>
      <c r="S126" s="52"/>
      <c r="T126" s="52"/>
      <c r="U126" s="52"/>
      <c r="V126" s="52"/>
      <c r="W126" s="127"/>
      <c r="X126" s="52"/>
      <c r="Y126" s="52"/>
      <c r="Z126" s="116"/>
      <c r="AA126" s="116"/>
      <c r="AB126" s="116"/>
      <c r="AC126" s="138"/>
      <c r="AD126" s="150">
        <f t="shared" si="4"/>
        <v>0</v>
      </c>
    </row>
    <row r="127" spans="1:30" ht="15.75" hidden="1" customHeight="1" x14ac:dyDescent="0.2">
      <c r="A127" s="5"/>
      <c r="B127" s="48" t="s">
        <v>536</v>
      </c>
      <c r="C127" s="49"/>
      <c r="D127" s="73"/>
      <c r="E127" s="58"/>
      <c r="F127" s="68"/>
      <c r="G127" s="68"/>
      <c r="H127" s="52"/>
      <c r="I127" s="116"/>
      <c r="J127" s="131"/>
      <c r="K127" s="52"/>
      <c r="L127" s="52"/>
      <c r="M127" s="52"/>
      <c r="N127" s="52"/>
      <c r="O127" s="52"/>
      <c r="P127" s="52"/>
      <c r="Q127" s="52"/>
      <c r="R127" s="52"/>
      <c r="S127" s="52"/>
      <c r="T127" s="52"/>
      <c r="U127" s="52"/>
      <c r="V127" s="52"/>
      <c r="W127" s="52"/>
      <c r="X127" s="52"/>
      <c r="Y127" s="52"/>
      <c r="Z127" s="116"/>
      <c r="AA127" s="116"/>
      <c r="AB127" s="116"/>
      <c r="AC127" s="116"/>
      <c r="AD127" s="150">
        <f t="shared" si="4"/>
        <v>0</v>
      </c>
    </row>
    <row r="128" spans="1:30" ht="15.75" customHeight="1" x14ac:dyDescent="0.2">
      <c r="A128" s="5"/>
      <c r="B128" s="48" t="s">
        <v>261</v>
      </c>
      <c r="C128" s="49">
        <v>1</v>
      </c>
      <c r="D128" s="74"/>
      <c r="E128" s="139"/>
      <c r="F128" s="68"/>
      <c r="G128" s="68"/>
      <c r="H128" s="52"/>
      <c r="I128" s="116"/>
      <c r="J128" s="116"/>
      <c r="K128" s="124"/>
      <c r="L128" s="122"/>
      <c r="M128" s="52"/>
      <c r="N128" s="52"/>
      <c r="O128" s="52"/>
      <c r="P128" s="52"/>
      <c r="Q128" s="52"/>
      <c r="R128" s="116"/>
      <c r="S128" s="122"/>
      <c r="T128" s="52"/>
      <c r="U128" s="52"/>
      <c r="V128" s="52"/>
      <c r="W128" s="52"/>
      <c r="X128" s="52"/>
      <c r="Y128" s="134" t="s">
        <v>638</v>
      </c>
      <c r="Z128" s="116"/>
      <c r="AA128" s="116"/>
      <c r="AB128" s="116"/>
      <c r="AC128" s="138"/>
      <c r="AD128" s="150">
        <f t="shared" si="4"/>
        <v>1</v>
      </c>
    </row>
    <row r="129" spans="1:30" ht="15.75" hidden="1" customHeight="1" x14ac:dyDescent="0.2">
      <c r="A129" s="5"/>
      <c r="B129" s="48" t="s">
        <v>537</v>
      </c>
      <c r="C129" s="49"/>
      <c r="D129" s="73"/>
      <c r="E129" s="58"/>
      <c r="F129" s="68"/>
      <c r="G129" s="70"/>
      <c r="H129" s="52"/>
      <c r="I129" s="116"/>
      <c r="J129" s="116"/>
      <c r="K129" s="52"/>
      <c r="L129" s="52"/>
      <c r="M129" s="52"/>
      <c r="N129" s="52"/>
      <c r="O129" s="52"/>
      <c r="P129" s="52"/>
      <c r="Q129" s="52"/>
      <c r="R129" s="52"/>
      <c r="S129" s="52"/>
      <c r="T129" s="52"/>
      <c r="U129" s="52"/>
      <c r="V129" s="52"/>
      <c r="W129" s="52"/>
      <c r="X129" s="52"/>
      <c r="Y129" s="52"/>
      <c r="Z129" s="116"/>
      <c r="AA129" s="116"/>
      <c r="AB129" s="116"/>
      <c r="AC129" s="138"/>
      <c r="AD129" s="150">
        <f t="shared" si="4"/>
        <v>0</v>
      </c>
    </row>
    <row r="130" spans="1:30" ht="15.75" customHeight="1" x14ac:dyDescent="0.2">
      <c r="A130" s="5"/>
      <c r="B130" s="48" t="s">
        <v>538</v>
      </c>
      <c r="C130" s="49">
        <v>1</v>
      </c>
      <c r="D130" s="74"/>
      <c r="E130" s="58"/>
      <c r="F130" s="68"/>
      <c r="G130" s="68"/>
      <c r="H130" s="52"/>
      <c r="I130" s="116"/>
      <c r="J130" s="116"/>
      <c r="K130" s="122"/>
      <c r="L130" s="122"/>
      <c r="M130" s="52"/>
      <c r="N130" s="52"/>
      <c r="O130" s="52"/>
      <c r="P130" s="52"/>
      <c r="Q130" s="52"/>
      <c r="R130" s="52"/>
      <c r="S130" s="122"/>
      <c r="T130" s="52"/>
      <c r="U130" s="116"/>
      <c r="V130" s="52"/>
      <c r="W130" s="52"/>
      <c r="X130" s="52"/>
      <c r="Y130" s="52"/>
      <c r="Z130" s="116"/>
      <c r="AA130" s="116"/>
      <c r="AB130" s="116"/>
      <c r="AC130" s="138" t="s">
        <v>642</v>
      </c>
      <c r="AD130" s="150">
        <f t="shared" si="4"/>
        <v>1</v>
      </c>
    </row>
    <row r="131" spans="1:30" ht="15.75" customHeight="1" x14ac:dyDescent="0.2">
      <c r="A131" s="47"/>
      <c r="B131" s="48" t="s">
        <v>539</v>
      </c>
      <c r="C131" s="49">
        <v>1</v>
      </c>
      <c r="D131" s="74"/>
      <c r="E131" s="68"/>
      <c r="F131" s="68" t="s">
        <v>21</v>
      </c>
      <c r="G131" s="68"/>
      <c r="H131" s="69"/>
      <c r="I131" s="143"/>
      <c r="J131" s="124"/>
      <c r="K131" s="122"/>
      <c r="L131" s="122"/>
      <c r="M131" s="122"/>
      <c r="N131" s="122"/>
      <c r="O131" s="122"/>
      <c r="P131" s="52"/>
      <c r="Q131" s="52"/>
      <c r="R131" s="52"/>
      <c r="S131" s="52"/>
      <c r="T131" s="52"/>
      <c r="U131" s="116"/>
      <c r="V131" s="52"/>
      <c r="W131" s="52"/>
      <c r="X131" s="52"/>
      <c r="Y131" s="52"/>
      <c r="Z131" s="116"/>
      <c r="AA131" s="116"/>
      <c r="AB131" s="116"/>
      <c r="AC131" s="138"/>
      <c r="AD131" s="150"/>
    </row>
    <row r="132" spans="1:30" ht="15.75" customHeight="1" x14ac:dyDescent="0.2">
      <c r="A132" s="47"/>
      <c r="B132" s="48" t="s">
        <v>540</v>
      </c>
      <c r="C132" s="49">
        <v>1</v>
      </c>
      <c r="D132" s="74"/>
      <c r="E132" s="68"/>
      <c r="F132" s="68"/>
      <c r="G132" s="68"/>
      <c r="H132" s="69" t="s">
        <v>23</v>
      </c>
      <c r="I132" s="116"/>
      <c r="J132" s="116"/>
      <c r="K132" s="122"/>
      <c r="L132" s="51"/>
      <c r="M132" s="122"/>
      <c r="N132" s="122"/>
      <c r="O132" s="122"/>
      <c r="P132" s="52"/>
      <c r="Q132" s="52"/>
      <c r="R132" s="52"/>
      <c r="S132" s="52"/>
      <c r="T132" s="52"/>
      <c r="U132" s="116"/>
      <c r="V132" s="52"/>
      <c r="W132" s="52"/>
      <c r="X132" s="52"/>
      <c r="Y132" s="116"/>
      <c r="Z132" s="116"/>
      <c r="AA132" s="116"/>
      <c r="AB132" s="116"/>
      <c r="AC132" s="138"/>
      <c r="AD132" s="150">
        <f t="shared" si="4"/>
        <v>1</v>
      </c>
    </row>
    <row r="133" spans="1:30" ht="15.75" hidden="1" customHeight="1" x14ac:dyDescent="0.2">
      <c r="A133" s="47">
        <v>66</v>
      </c>
      <c r="B133" s="48" t="s">
        <v>541</v>
      </c>
      <c r="C133" s="49"/>
      <c r="D133" s="74"/>
      <c r="E133" s="68"/>
      <c r="F133" s="68"/>
      <c r="G133" s="68"/>
      <c r="H133" s="52"/>
      <c r="I133" s="116"/>
      <c r="J133" s="116"/>
      <c r="K133" s="52"/>
      <c r="L133" s="52"/>
      <c r="M133" s="52"/>
      <c r="N133" s="52"/>
      <c r="O133" s="52"/>
      <c r="P133" s="52"/>
      <c r="Q133" s="52"/>
      <c r="R133" s="52"/>
      <c r="S133" s="52"/>
      <c r="T133" s="52"/>
      <c r="U133" s="52"/>
      <c r="V133" s="52"/>
      <c r="W133" s="52"/>
      <c r="X133" s="52"/>
      <c r="Y133" s="52"/>
      <c r="Z133" s="116"/>
      <c r="AA133" s="116"/>
      <c r="AB133" s="116"/>
      <c r="AC133" s="138"/>
      <c r="AD133" s="150">
        <f t="shared" si="4"/>
        <v>0</v>
      </c>
    </row>
    <row r="134" spans="1:30" ht="15.75" hidden="1" customHeight="1" x14ac:dyDescent="0.2">
      <c r="A134" s="129"/>
      <c r="B134" s="48" t="s">
        <v>542</v>
      </c>
      <c r="C134" s="63"/>
      <c r="D134" s="73"/>
      <c r="E134" s="58"/>
      <c r="F134" s="70"/>
      <c r="G134" s="68"/>
      <c r="H134" s="70"/>
      <c r="I134" s="116"/>
      <c r="J134" s="116"/>
      <c r="K134" s="52"/>
      <c r="L134" s="52"/>
      <c r="M134" s="52"/>
      <c r="N134" s="52"/>
      <c r="O134" s="52"/>
      <c r="P134" s="52"/>
      <c r="Q134" s="52"/>
      <c r="R134" s="52"/>
      <c r="S134" s="52"/>
      <c r="T134" s="52"/>
      <c r="U134" s="52"/>
      <c r="V134" s="52"/>
      <c r="W134" s="52"/>
      <c r="X134" s="52"/>
      <c r="Y134" s="52"/>
      <c r="Z134" s="116"/>
      <c r="AA134" s="116"/>
      <c r="AB134" s="116"/>
      <c r="AC134" s="138"/>
      <c r="AD134" s="150">
        <f t="shared" si="4"/>
        <v>0</v>
      </c>
    </row>
    <row r="135" spans="1:30" ht="15.75" hidden="1" customHeight="1" x14ac:dyDescent="0.2">
      <c r="A135" s="5"/>
      <c r="B135" s="48" t="s">
        <v>543</v>
      </c>
      <c r="C135" s="49"/>
      <c r="D135" s="73"/>
      <c r="E135" s="58"/>
      <c r="F135" s="70"/>
      <c r="G135" s="68"/>
      <c r="H135" s="52"/>
      <c r="I135" s="131"/>
      <c r="J135" s="116"/>
      <c r="K135" s="52"/>
      <c r="L135" s="52"/>
      <c r="M135" s="52"/>
      <c r="N135" s="52"/>
      <c r="O135" s="52"/>
      <c r="P135" s="52"/>
      <c r="Q135" s="52"/>
      <c r="R135" s="52"/>
      <c r="S135" s="52"/>
      <c r="T135" s="52"/>
      <c r="U135" s="52"/>
      <c r="V135" s="52"/>
      <c r="W135" s="52"/>
      <c r="X135" s="52"/>
      <c r="Y135" s="52"/>
      <c r="Z135" s="116"/>
      <c r="AA135" s="116"/>
      <c r="AB135" s="116"/>
      <c r="AC135" s="138"/>
      <c r="AD135" s="150">
        <f t="shared" si="4"/>
        <v>0</v>
      </c>
    </row>
    <row r="136" spans="1:30" ht="15.75" hidden="1" customHeight="1" x14ac:dyDescent="0.2">
      <c r="A136" s="212"/>
      <c r="B136" s="48" t="s">
        <v>544</v>
      </c>
      <c r="C136" s="63"/>
      <c r="D136" s="73"/>
      <c r="E136" s="68"/>
      <c r="F136" s="68"/>
      <c r="G136" s="68"/>
      <c r="H136" s="70"/>
      <c r="I136" s="116"/>
      <c r="J136" s="116"/>
      <c r="K136" s="52"/>
      <c r="L136" s="52"/>
      <c r="M136" s="52"/>
      <c r="N136" s="52"/>
      <c r="O136" s="52"/>
      <c r="P136" s="52"/>
      <c r="Q136" s="52"/>
      <c r="R136" s="116"/>
      <c r="S136" s="52"/>
      <c r="T136" s="52"/>
      <c r="U136" s="52"/>
      <c r="V136" s="52"/>
      <c r="W136" s="52"/>
      <c r="X136" s="52"/>
      <c r="Y136" s="52"/>
      <c r="Z136" s="116"/>
      <c r="AA136" s="116"/>
      <c r="AB136" s="116"/>
      <c r="AC136" s="138"/>
      <c r="AD136" s="150">
        <f t="shared" si="4"/>
        <v>0</v>
      </c>
    </row>
    <row r="137" spans="1:30" ht="15.75" hidden="1" customHeight="1" x14ac:dyDescent="0.2">
      <c r="A137" s="47"/>
      <c r="B137" s="48" t="s">
        <v>545</v>
      </c>
      <c r="C137" s="63"/>
      <c r="D137" s="73"/>
      <c r="E137" s="68"/>
      <c r="F137" s="68"/>
      <c r="G137" s="68"/>
      <c r="H137" s="70"/>
      <c r="I137" s="124"/>
      <c r="J137" s="116"/>
      <c r="K137" s="52"/>
      <c r="L137" s="52"/>
      <c r="M137" s="52"/>
      <c r="N137" s="52"/>
      <c r="O137" s="52"/>
      <c r="P137" s="52"/>
      <c r="Q137" s="52"/>
      <c r="R137" s="52"/>
      <c r="S137" s="52"/>
      <c r="T137" s="52"/>
      <c r="U137" s="52"/>
      <c r="V137" s="52"/>
      <c r="W137" s="52"/>
      <c r="X137" s="52"/>
      <c r="Y137" s="52"/>
      <c r="Z137" s="131"/>
      <c r="AA137" s="131"/>
      <c r="AB137" s="116"/>
      <c r="AC137" s="116"/>
      <c r="AD137" s="150">
        <f t="shared" si="4"/>
        <v>0</v>
      </c>
    </row>
    <row r="138" spans="1:30" ht="15.75" customHeight="1" x14ac:dyDescent="0.2">
      <c r="A138" s="47"/>
      <c r="B138" s="48" t="s">
        <v>439</v>
      </c>
      <c r="C138" s="63">
        <v>1</v>
      </c>
      <c r="D138" s="73"/>
      <c r="E138" s="68" t="s">
        <v>637</v>
      </c>
      <c r="F138" s="68"/>
      <c r="G138" s="68"/>
      <c r="H138" s="69"/>
      <c r="I138" s="143"/>
      <c r="J138" s="116"/>
      <c r="K138" s="122"/>
      <c r="L138" s="122"/>
      <c r="M138" s="124"/>
      <c r="N138" s="52"/>
      <c r="O138" s="52"/>
      <c r="P138" s="116"/>
      <c r="Q138" s="52"/>
      <c r="R138" s="52"/>
      <c r="S138" s="52"/>
      <c r="T138" s="52"/>
      <c r="U138" s="52"/>
      <c r="V138" s="52"/>
      <c r="W138" s="116"/>
      <c r="X138" s="52"/>
      <c r="Y138" s="116"/>
      <c r="Z138" s="116"/>
      <c r="AA138" s="116"/>
      <c r="AB138" s="116"/>
      <c r="AC138" s="116"/>
      <c r="AD138" s="150">
        <f t="shared" si="4"/>
        <v>1</v>
      </c>
    </row>
    <row r="139" spans="1:30" ht="15.75" customHeight="1" x14ac:dyDescent="0.2">
      <c r="A139" s="5"/>
      <c r="B139" s="48" t="s">
        <v>554</v>
      </c>
      <c r="C139" s="63">
        <v>1</v>
      </c>
      <c r="D139" s="74"/>
      <c r="E139" s="58"/>
      <c r="F139" s="68"/>
      <c r="G139" s="68"/>
      <c r="H139" s="52"/>
      <c r="I139" s="116"/>
      <c r="J139" s="116"/>
      <c r="K139" s="122" t="s">
        <v>26</v>
      </c>
      <c r="L139" s="122"/>
      <c r="M139" s="116"/>
      <c r="N139" s="52"/>
      <c r="O139" s="52"/>
      <c r="P139" s="116"/>
      <c r="Q139" s="52"/>
      <c r="R139" s="52"/>
      <c r="S139" s="122"/>
      <c r="T139" s="52"/>
      <c r="U139" s="52"/>
      <c r="V139" s="52"/>
      <c r="W139" s="116"/>
      <c r="X139" s="52"/>
      <c r="Y139" s="116"/>
      <c r="Z139" s="116"/>
      <c r="AA139" s="116"/>
      <c r="AB139" s="116"/>
      <c r="AC139" s="138"/>
      <c r="AD139" s="150"/>
    </row>
    <row r="140" spans="1:30" ht="15.75" customHeight="1" thickBot="1" x14ac:dyDescent="0.25">
      <c r="A140" s="47"/>
      <c r="B140" s="48" t="s">
        <v>550</v>
      </c>
      <c r="C140" s="63">
        <v>1</v>
      </c>
      <c r="D140" s="74"/>
      <c r="E140" s="58"/>
      <c r="F140" s="68" t="s">
        <v>21</v>
      </c>
      <c r="G140" s="68"/>
      <c r="H140" s="69"/>
      <c r="I140" s="143"/>
      <c r="J140" s="124"/>
      <c r="K140" s="122"/>
      <c r="L140" s="52"/>
      <c r="M140" s="116"/>
      <c r="N140" s="52"/>
      <c r="O140" s="52"/>
      <c r="P140" s="52"/>
      <c r="Q140" s="122"/>
      <c r="R140" s="52"/>
      <c r="S140" s="52"/>
      <c r="T140" s="52"/>
      <c r="U140" s="52"/>
      <c r="V140" s="52"/>
      <c r="W140" s="116"/>
      <c r="X140" s="52"/>
      <c r="Y140" s="149"/>
      <c r="Z140" s="116"/>
      <c r="AA140" s="116"/>
      <c r="AB140" s="116"/>
      <c r="AC140" s="138"/>
      <c r="AD140" s="150">
        <f t="shared" si="4"/>
        <v>1</v>
      </c>
    </row>
    <row r="141" spans="1:30" ht="15.75" hidden="1" customHeight="1" x14ac:dyDescent="0.2">
      <c r="A141" s="47"/>
      <c r="B141" s="48" t="s">
        <v>576</v>
      </c>
      <c r="C141" s="63"/>
      <c r="D141" s="73"/>
      <c r="E141" s="58"/>
      <c r="F141" s="70"/>
      <c r="G141" s="68"/>
      <c r="H141" s="52"/>
      <c r="I141" s="116"/>
      <c r="J141" s="116"/>
      <c r="K141" s="52"/>
      <c r="L141" s="52"/>
      <c r="M141" s="116"/>
      <c r="N141" s="122"/>
      <c r="O141" s="52"/>
      <c r="P141" s="52"/>
      <c r="Q141" s="122"/>
      <c r="R141" s="52"/>
      <c r="S141" s="52"/>
      <c r="T141" s="52"/>
      <c r="U141" s="52"/>
      <c r="V141" s="52"/>
      <c r="W141" s="116"/>
      <c r="X141" s="52"/>
      <c r="Y141" s="116"/>
      <c r="Z141" s="116"/>
      <c r="AA141" s="116"/>
      <c r="AB141" s="116"/>
      <c r="AC141" s="138"/>
      <c r="AD141" s="150">
        <f t="shared" si="4"/>
        <v>0</v>
      </c>
    </row>
    <row r="142" spans="1:30" ht="15.75" hidden="1" customHeight="1" x14ac:dyDescent="0.2">
      <c r="A142" s="47"/>
      <c r="B142" s="48" t="s">
        <v>577</v>
      </c>
      <c r="C142" s="63"/>
      <c r="D142" s="73"/>
      <c r="E142" s="58"/>
      <c r="F142" s="68"/>
      <c r="G142" s="68"/>
      <c r="H142" s="52"/>
      <c r="I142" s="116"/>
      <c r="J142" s="124"/>
      <c r="K142" s="122"/>
      <c r="L142" s="52"/>
      <c r="M142" s="116"/>
      <c r="N142" s="52"/>
      <c r="O142" s="52"/>
      <c r="P142" s="52"/>
      <c r="Q142" s="52"/>
      <c r="R142" s="52"/>
      <c r="S142" s="52"/>
      <c r="T142" s="52"/>
      <c r="U142" s="52"/>
      <c r="V142" s="52"/>
      <c r="W142" s="52"/>
      <c r="X142" s="52"/>
      <c r="Y142" s="116"/>
      <c r="Z142" s="116"/>
      <c r="AA142" s="116"/>
      <c r="AB142" s="138"/>
      <c r="AC142" s="138"/>
      <c r="AD142" s="150">
        <f t="shared" si="4"/>
        <v>0</v>
      </c>
    </row>
    <row r="143" spans="1:30" ht="15.75" hidden="1" customHeight="1" x14ac:dyDescent="0.2">
      <c r="A143" s="47"/>
      <c r="B143" s="48" t="s">
        <v>578</v>
      </c>
      <c r="C143" s="63"/>
      <c r="D143" s="73"/>
      <c r="E143" s="68"/>
      <c r="F143" s="70"/>
      <c r="G143" s="68"/>
      <c r="H143" s="122"/>
      <c r="I143" s="124"/>
      <c r="J143" s="124"/>
      <c r="K143" s="52"/>
      <c r="L143" s="52"/>
      <c r="M143" s="116"/>
      <c r="N143" s="52"/>
      <c r="O143" s="52"/>
      <c r="P143" s="52"/>
      <c r="Q143" s="52"/>
      <c r="R143" s="52"/>
      <c r="S143" s="52"/>
      <c r="T143" s="52"/>
      <c r="U143" s="52"/>
      <c r="V143" s="52"/>
      <c r="W143" s="52"/>
      <c r="X143" s="52"/>
      <c r="Y143" s="116"/>
      <c r="Z143" s="116"/>
      <c r="AA143" s="116"/>
      <c r="AB143" s="116"/>
      <c r="AC143" s="138"/>
      <c r="AD143" s="150">
        <f t="shared" si="4"/>
        <v>0</v>
      </c>
    </row>
    <row r="144" spans="1:30" ht="15.75" hidden="1" customHeight="1" x14ac:dyDescent="0.2">
      <c r="A144" s="47"/>
      <c r="B144" s="48" t="s">
        <v>579</v>
      </c>
      <c r="C144" s="63"/>
      <c r="D144" s="73"/>
      <c r="E144" s="58"/>
      <c r="F144" s="68"/>
      <c r="G144" s="68"/>
      <c r="H144" s="122"/>
      <c r="I144" s="124"/>
      <c r="J144" s="124"/>
      <c r="K144" s="52"/>
      <c r="L144" s="52"/>
      <c r="M144" s="116"/>
      <c r="N144" s="52"/>
      <c r="O144" s="52"/>
      <c r="P144" s="52"/>
      <c r="Q144" s="52"/>
      <c r="R144" s="52"/>
      <c r="S144" s="52"/>
      <c r="T144" s="52"/>
      <c r="U144" s="52"/>
      <c r="V144" s="52"/>
      <c r="W144" s="52"/>
      <c r="X144" s="52"/>
      <c r="Y144" s="116"/>
      <c r="Z144" s="116"/>
      <c r="AA144" s="116"/>
      <c r="AB144" s="116"/>
      <c r="AC144" s="138"/>
      <c r="AD144" s="150">
        <f t="shared" si="4"/>
        <v>0</v>
      </c>
    </row>
    <row r="145" spans="1:30" ht="15.75" hidden="1" customHeight="1" x14ac:dyDescent="0.2">
      <c r="A145" s="47"/>
      <c r="B145" s="48" t="s">
        <v>574</v>
      </c>
      <c r="C145" s="63"/>
      <c r="D145" s="73"/>
      <c r="E145" s="68"/>
      <c r="F145" s="68"/>
      <c r="G145" s="68"/>
      <c r="H145" s="122"/>
      <c r="I145" s="124"/>
      <c r="J145" s="124"/>
      <c r="K145" s="52"/>
      <c r="L145" s="52"/>
      <c r="M145" s="116"/>
      <c r="N145" s="52"/>
      <c r="O145" s="52"/>
      <c r="P145" s="52"/>
      <c r="Q145" s="52"/>
      <c r="R145" s="52"/>
      <c r="S145" s="52"/>
      <c r="T145" s="52"/>
      <c r="U145" s="52"/>
      <c r="V145" s="52"/>
      <c r="W145" s="52"/>
      <c r="X145" s="52"/>
      <c r="Y145" s="116"/>
      <c r="Z145" s="116"/>
      <c r="AA145" s="116"/>
      <c r="AB145" s="116"/>
      <c r="AC145" s="138"/>
      <c r="AD145" s="150">
        <f t="shared" si="4"/>
        <v>0</v>
      </c>
    </row>
    <row r="146" spans="1:30" ht="15.75" hidden="1" customHeight="1" x14ac:dyDescent="0.2">
      <c r="A146" s="47"/>
      <c r="B146" s="48" t="s">
        <v>581</v>
      </c>
      <c r="C146" s="63"/>
      <c r="D146" s="73"/>
      <c r="E146" s="68"/>
      <c r="F146" s="70"/>
      <c r="G146" s="68"/>
      <c r="H146" s="122"/>
      <c r="I146" s="124"/>
      <c r="J146" s="124"/>
      <c r="K146" s="52"/>
      <c r="L146" s="52"/>
      <c r="M146" s="116"/>
      <c r="N146" s="52"/>
      <c r="O146" s="52"/>
      <c r="P146" s="52"/>
      <c r="Q146" s="52"/>
      <c r="R146" s="52"/>
      <c r="S146" s="52"/>
      <c r="T146" s="52"/>
      <c r="U146" s="52"/>
      <c r="V146" s="52"/>
      <c r="W146" s="52"/>
      <c r="X146" s="52"/>
      <c r="Y146" s="116"/>
      <c r="Z146" s="116"/>
      <c r="AA146" s="116"/>
      <c r="AB146" s="116"/>
      <c r="AC146" s="138"/>
      <c r="AD146" s="150">
        <f t="shared" ref="AD146:AD177" si="5">COUNTA(E146:O146,Q146:AC146)</f>
        <v>0</v>
      </c>
    </row>
    <row r="147" spans="1:30" ht="15.75" hidden="1" customHeight="1" x14ac:dyDescent="0.2">
      <c r="A147" s="5"/>
      <c r="B147" s="48" t="s">
        <v>582</v>
      </c>
      <c r="C147" s="63"/>
      <c r="D147" s="73"/>
      <c r="E147" s="58"/>
      <c r="F147" s="70"/>
      <c r="G147" s="68"/>
      <c r="H147" s="122"/>
      <c r="I147" s="142"/>
      <c r="J147" s="124"/>
      <c r="K147" s="52"/>
      <c r="L147" s="52"/>
      <c r="M147" s="116"/>
      <c r="N147" s="52"/>
      <c r="O147" s="52"/>
      <c r="P147" s="52"/>
      <c r="Q147" s="52"/>
      <c r="R147" s="52"/>
      <c r="S147" s="52"/>
      <c r="T147" s="52"/>
      <c r="U147" s="52"/>
      <c r="V147" s="52"/>
      <c r="W147" s="52"/>
      <c r="X147" s="52"/>
      <c r="Y147" s="116"/>
      <c r="Z147" s="116"/>
      <c r="AA147" s="116"/>
      <c r="AB147" s="116"/>
      <c r="AC147" s="138"/>
      <c r="AD147" s="150">
        <f t="shared" si="5"/>
        <v>0</v>
      </c>
    </row>
    <row r="148" spans="1:30" ht="15.75" hidden="1" customHeight="1" x14ac:dyDescent="0.2">
      <c r="A148" s="47"/>
      <c r="B148" s="48" t="s">
        <v>159</v>
      </c>
      <c r="C148" s="63"/>
      <c r="D148" s="73"/>
      <c r="E148" s="68"/>
      <c r="F148" s="68"/>
      <c r="G148" s="68"/>
      <c r="H148" s="52"/>
      <c r="I148" s="116"/>
      <c r="J148" s="116"/>
      <c r="K148" s="122"/>
      <c r="L148" s="52"/>
      <c r="M148" s="50"/>
      <c r="N148" s="52"/>
      <c r="O148" s="52"/>
      <c r="P148" s="127"/>
      <c r="Q148" s="52"/>
      <c r="R148" s="52"/>
      <c r="S148" s="52"/>
      <c r="T148" s="52"/>
      <c r="U148" s="52"/>
      <c r="V148" s="52"/>
      <c r="W148" s="52"/>
      <c r="X148" s="52"/>
      <c r="Y148" s="52"/>
      <c r="Z148" s="116"/>
      <c r="AA148" s="116"/>
      <c r="AB148" s="116"/>
      <c r="AC148" s="138"/>
      <c r="AD148" s="150">
        <f t="shared" si="5"/>
        <v>0</v>
      </c>
    </row>
    <row r="149" spans="1:30" ht="15.75" hidden="1" customHeight="1" x14ac:dyDescent="0.2">
      <c r="A149" s="47"/>
      <c r="B149" s="48" t="s">
        <v>583</v>
      </c>
      <c r="C149" s="49"/>
      <c r="D149" s="74"/>
      <c r="E149" s="58"/>
      <c r="F149" s="70"/>
      <c r="G149" s="68"/>
      <c r="H149" s="127"/>
      <c r="I149" s="116"/>
      <c r="J149" s="116"/>
      <c r="K149" s="52"/>
      <c r="L149" s="52"/>
      <c r="M149" s="52"/>
      <c r="N149" s="52"/>
      <c r="O149" s="52"/>
      <c r="P149" s="52"/>
      <c r="Q149" s="52"/>
      <c r="R149" s="52"/>
      <c r="S149" s="52"/>
      <c r="T149" s="52"/>
      <c r="U149" s="52"/>
      <c r="V149" s="52"/>
      <c r="W149" s="52"/>
      <c r="X149" s="52"/>
      <c r="Y149" s="52"/>
      <c r="Z149" s="116"/>
      <c r="AA149" s="116"/>
      <c r="AB149" s="116"/>
      <c r="AC149" s="138"/>
      <c r="AD149" s="150">
        <f t="shared" si="5"/>
        <v>0</v>
      </c>
    </row>
    <row r="150" spans="1:30" ht="15.75" hidden="1" customHeight="1" x14ac:dyDescent="0.2">
      <c r="A150" s="47"/>
      <c r="B150" s="48" t="s">
        <v>584</v>
      </c>
      <c r="C150" s="49"/>
      <c r="D150" s="73"/>
      <c r="E150" s="58"/>
      <c r="F150" s="68"/>
      <c r="G150" s="68"/>
      <c r="H150" s="52"/>
      <c r="I150" s="116"/>
      <c r="J150" s="116"/>
      <c r="K150" s="52"/>
      <c r="L150" s="52"/>
      <c r="M150" s="52"/>
      <c r="N150" s="52"/>
      <c r="O150" s="52"/>
      <c r="P150" s="52"/>
      <c r="Q150" s="52"/>
      <c r="R150" s="52"/>
      <c r="S150" s="52"/>
      <c r="T150" s="116"/>
      <c r="U150" s="52"/>
      <c r="V150" s="52"/>
      <c r="W150" s="52"/>
      <c r="X150" s="52"/>
      <c r="Y150" s="52"/>
      <c r="Z150" s="116"/>
      <c r="AA150" s="116"/>
      <c r="AB150" s="116"/>
      <c r="AC150" s="116"/>
      <c r="AD150" s="150">
        <f t="shared" si="5"/>
        <v>0</v>
      </c>
    </row>
    <row r="151" spans="1:30" ht="15.75" hidden="1" customHeight="1" x14ac:dyDescent="0.2">
      <c r="A151" s="47"/>
      <c r="B151" s="48" t="s">
        <v>585</v>
      </c>
      <c r="C151" s="49"/>
      <c r="D151" s="74"/>
      <c r="E151" s="68"/>
      <c r="F151" s="68"/>
      <c r="G151" s="68"/>
      <c r="H151" s="52"/>
      <c r="I151" s="116"/>
      <c r="J151" s="116"/>
      <c r="K151" s="52"/>
      <c r="L151" s="52"/>
      <c r="M151" s="52"/>
      <c r="N151" s="52"/>
      <c r="O151" s="52"/>
      <c r="P151" s="52"/>
      <c r="Q151" s="52"/>
      <c r="R151" s="52"/>
      <c r="S151" s="52"/>
      <c r="T151" s="116"/>
      <c r="U151" s="52"/>
      <c r="V151" s="52"/>
      <c r="W151" s="52"/>
      <c r="X151" s="52"/>
      <c r="Y151" s="52"/>
      <c r="Z151" s="52"/>
      <c r="AA151" s="52"/>
      <c r="AB151" s="52"/>
      <c r="AC151" s="52"/>
      <c r="AD151" s="150">
        <f t="shared" si="5"/>
        <v>0</v>
      </c>
    </row>
    <row r="152" spans="1:30" ht="15.75" hidden="1" customHeight="1" x14ac:dyDescent="0.2">
      <c r="A152" s="47"/>
      <c r="B152" s="48" t="s">
        <v>563</v>
      </c>
      <c r="C152" s="49"/>
      <c r="D152" s="73"/>
      <c r="E152" s="68"/>
      <c r="F152" s="70"/>
      <c r="G152" s="68"/>
      <c r="H152" s="52"/>
      <c r="I152" s="116"/>
      <c r="J152" s="116"/>
      <c r="K152" s="52"/>
      <c r="L152" s="52"/>
      <c r="M152" s="52"/>
      <c r="N152" s="122"/>
      <c r="O152" s="122"/>
      <c r="P152" s="52"/>
      <c r="Q152" s="52"/>
      <c r="R152" s="122"/>
      <c r="S152" s="52"/>
      <c r="T152" s="116"/>
      <c r="U152" s="52"/>
      <c r="V152" s="52"/>
      <c r="W152" s="52"/>
      <c r="X152" s="52"/>
      <c r="Y152" s="52"/>
      <c r="Z152" s="52"/>
      <c r="AA152" s="52"/>
      <c r="AB152" s="52"/>
      <c r="AC152" s="52"/>
      <c r="AD152" s="150">
        <f t="shared" si="5"/>
        <v>0</v>
      </c>
    </row>
    <row r="153" spans="1:30" ht="14.1" hidden="1" customHeight="1" x14ac:dyDescent="0.2">
      <c r="A153" s="47"/>
      <c r="B153" s="48" t="s">
        <v>587</v>
      </c>
      <c r="C153" s="49"/>
      <c r="D153" s="73"/>
      <c r="E153" s="58"/>
      <c r="F153" s="70"/>
      <c r="G153" s="68"/>
      <c r="H153" s="52"/>
      <c r="I153" s="52"/>
      <c r="J153" s="52"/>
      <c r="K153" s="52"/>
      <c r="L153" s="52"/>
      <c r="M153" s="122"/>
      <c r="N153" s="52"/>
      <c r="O153" s="52"/>
      <c r="P153" s="52"/>
      <c r="Q153" s="52"/>
      <c r="R153" s="122"/>
      <c r="S153" s="52"/>
      <c r="T153" s="52"/>
      <c r="U153" s="52"/>
      <c r="V153" s="52"/>
      <c r="W153" s="52"/>
      <c r="X153" s="52"/>
      <c r="Y153" s="52"/>
      <c r="Z153" s="52"/>
      <c r="AA153" s="52"/>
      <c r="AB153" s="52"/>
      <c r="AC153" s="52"/>
      <c r="AD153" s="150">
        <f t="shared" si="5"/>
        <v>0</v>
      </c>
    </row>
    <row r="154" spans="1:30" ht="14.1" hidden="1" customHeight="1" x14ac:dyDescent="0.2">
      <c r="A154" s="47"/>
      <c r="B154" s="48" t="s">
        <v>588</v>
      </c>
      <c r="C154" s="49"/>
      <c r="D154" s="73"/>
      <c r="E154" s="58"/>
      <c r="F154" s="52"/>
      <c r="G154" s="70"/>
      <c r="H154" s="52"/>
      <c r="I154" s="52"/>
      <c r="J154" s="52"/>
      <c r="K154" s="52"/>
      <c r="L154" s="52"/>
      <c r="M154" s="52"/>
      <c r="N154" s="52"/>
      <c r="O154" s="52"/>
      <c r="P154" s="52"/>
      <c r="Q154" s="52"/>
      <c r="R154" s="52"/>
      <c r="S154" s="52"/>
      <c r="T154" s="52"/>
      <c r="U154" s="52"/>
      <c r="V154" s="52"/>
      <c r="W154" s="52"/>
      <c r="X154" s="52"/>
      <c r="Y154" s="52"/>
      <c r="Z154" s="52"/>
      <c r="AA154" s="52"/>
      <c r="AB154" s="52"/>
      <c r="AC154" s="52"/>
      <c r="AD154" s="150">
        <f t="shared" si="5"/>
        <v>0</v>
      </c>
    </row>
    <row r="155" spans="1:30" ht="14.1" hidden="1" customHeight="1" x14ac:dyDescent="0.2">
      <c r="A155" s="47"/>
      <c r="B155" s="48" t="s">
        <v>589</v>
      </c>
      <c r="C155" s="49"/>
      <c r="D155" s="73"/>
      <c r="E155" s="58"/>
      <c r="F155" s="68"/>
      <c r="G155" s="69"/>
      <c r="H155" s="52"/>
      <c r="I155" s="52"/>
      <c r="J155" s="52"/>
      <c r="K155" s="52"/>
      <c r="L155" s="52"/>
      <c r="M155" s="52"/>
      <c r="N155" s="52"/>
      <c r="O155" s="52"/>
      <c r="P155" s="52"/>
      <c r="Q155" s="52"/>
      <c r="R155" s="52"/>
      <c r="S155" s="52"/>
      <c r="T155" s="52"/>
      <c r="U155" s="52"/>
      <c r="V155" s="52"/>
      <c r="W155" s="52"/>
      <c r="X155" s="52"/>
      <c r="Y155" s="52"/>
      <c r="Z155" s="52"/>
      <c r="AA155" s="52"/>
      <c r="AB155" s="52"/>
      <c r="AC155" s="52"/>
      <c r="AD155" s="150">
        <f t="shared" si="5"/>
        <v>0</v>
      </c>
    </row>
    <row r="156" spans="1:30" ht="14.1" hidden="1" customHeight="1" x14ac:dyDescent="0.2">
      <c r="A156" s="47"/>
      <c r="B156" s="48" t="s">
        <v>590</v>
      </c>
      <c r="C156" s="49"/>
      <c r="D156" s="73"/>
      <c r="E156" s="58"/>
      <c r="F156" s="68"/>
      <c r="G156" s="69"/>
      <c r="H156" s="52"/>
      <c r="I156" s="52"/>
      <c r="J156" s="52"/>
      <c r="K156" s="52"/>
      <c r="L156" s="52"/>
      <c r="M156" s="52"/>
      <c r="N156" s="52"/>
      <c r="O156" s="52"/>
      <c r="P156" s="52"/>
      <c r="Q156" s="52"/>
      <c r="R156" s="52"/>
      <c r="S156" s="52"/>
      <c r="T156" s="52"/>
      <c r="U156" s="52"/>
      <c r="V156" s="52"/>
      <c r="W156" s="52"/>
      <c r="X156" s="52"/>
      <c r="Y156" s="52"/>
      <c r="Z156" s="52"/>
      <c r="AA156" s="52"/>
      <c r="AB156" s="52"/>
      <c r="AC156" s="52"/>
      <c r="AD156" s="150">
        <f t="shared" si="5"/>
        <v>0</v>
      </c>
    </row>
    <row r="157" spans="1:30" ht="14.1" hidden="1" customHeight="1" x14ac:dyDescent="0.2">
      <c r="A157" s="47"/>
      <c r="B157" s="48" t="s">
        <v>591</v>
      </c>
      <c r="C157" s="49"/>
      <c r="D157" s="73"/>
      <c r="E157" s="58"/>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150">
        <f t="shared" si="5"/>
        <v>0</v>
      </c>
    </row>
    <row r="158" spans="1:30" ht="15.75" hidden="1" customHeight="1" x14ac:dyDescent="0.2">
      <c r="A158" s="47"/>
      <c r="B158" s="48" t="s">
        <v>592</v>
      </c>
      <c r="C158" s="49"/>
      <c r="D158" s="73"/>
      <c r="E158" s="58"/>
      <c r="F158" s="70"/>
      <c r="G158" s="69"/>
      <c r="H158" s="52"/>
      <c r="I158" s="52"/>
      <c r="J158" s="52"/>
      <c r="K158" s="52"/>
      <c r="L158" s="52"/>
      <c r="M158" s="52"/>
      <c r="N158" s="52"/>
      <c r="O158" s="52"/>
      <c r="P158" s="52"/>
      <c r="Q158" s="116"/>
      <c r="R158" s="116"/>
      <c r="S158" s="52"/>
      <c r="T158" s="52"/>
      <c r="U158" s="52"/>
      <c r="V158" s="52"/>
      <c r="W158" s="52"/>
      <c r="X158" s="52"/>
      <c r="Y158" s="52"/>
      <c r="Z158" s="52"/>
      <c r="AA158" s="52"/>
      <c r="AB158" s="52"/>
      <c r="AC158" s="52"/>
      <c r="AD158" s="150">
        <f t="shared" si="5"/>
        <v>0</v>
      </c>
    </row>
    <row r="159" spans="1:30" ht="14.1" hidden="1" customHeight="1" x14ac:dyDescent="0.2">
      <c r="A159" s="47"/>
      <c r="B159" s="48" t="s">
        <v>593</v>
      </c>
      <c r="C159" s="49"/>
      <c r="D159" s="73"/>
      <c r="E159" s="58"/>
      <c r="F159" s="70"/>
      <c r="G159" s="69"/>
      <c r="H159" s="52"/>
      <c r="I159" s="52"/>
      <c r="J159" s="52"/>
      <c r="K159" s="52"/>
      <c r="L159" s="52"/>
      <c r="M159" s="122"/>
      <c r="N159" s="122"/>
      <c r="O159" s="122"/>
      <c r="P159" s="52"/>
      <c r="Q159" s="116"/>
      <c r="R159" s="122"/>
      <c r="S159" s="52"/>
      <c r="T159" s="52"/>
      <c r="U159" s="52"/>
      <c r="V159" s="52"/>
      <c r="W159" s="52"/>
      <c r="X159" s="52"/>
      <c r="Y159" s="52"/>
      <c r="Z159" s="52"/>
      <c r="AA159" s="52"/>
      <c r="AB159" s="52"/>
      <c r="AC159" s="52"/>
      <c r="AD159" s="150">
        <f t="shared" si="5"/>
        <v>0</v>
      </c>
    </row>
    <row r="160" spans="1:30" ht="14.1" hidden="1" customHeight="1" x14ac:dyDescent="0.2">
      <c r="A160" s="47"/>
      <c r="B160" s="48" t="s">
        <v>594</v>
      </c>
      <c r="C160" s="49"/>
      <c r="D160" s="73"/>
      <c r="E160" s="58"/>
      <c r="F160" s="70"/>
      <c r="G160" s="52"/>
      <c r="H160" s="52"/>
      <c r="I160" s="52"/>
      <c r="J160" s="52"/>
      <c r="K160" s="52"/>
      <c r="L160" s="52"/>
      <c r="M160" s="52"/>
      <c r="N160" s="52"/>
      <c r="O160" s="52"/>
      <c r="P160" s="52"/>
      <c r="Q160" s="116"/>
      <c r="R160" s="52"/>
      <c r="S160" s="52"/>
      <c r="T160" s="52"/>
      <c r="U160" s="52"/>
      <c r="V160" s="52"/>
      <c r="W160" s="52"/>
      <c r="X160" s="52"/>
      <c r="Y160" s="52"/>
      <c r="Z160" s="52"/>
      <c r="AA160" s="52"/>
      <c r="AB160" s="52"/>
      <c r="AC160" s="52"/>
      <c r="AD160" s="150">
        <f t="shared" si="5"/>
        <v>0</v>
      </c>
    </row>
    <row r="161" spans="1:30" ht="15.75" hidden="1" customHeight="1" x14ac:dyDescent="0.2">
      <c r="A161" s="47"/>
      <c r="B161" s="48" t="s">
        <v>595</v>
      </c>
      <c r="C161" s="63"/>
      <c r="D161" s="73"/>
      <c r="E161" s="58"/>
      <c r="F161" s="70"/>
      <c r="G161" s="52"/>
      <c r="H161" s="52"/>
      <c r="I161" s="52"/>
      <c r="J161" s="52"/>
      <c r="K161" s="116"/>
      <c r="L161" s="52"/>
      <c r="M161" s="52"/>
      <c r="N161" s="52"/>
      <c r="O161" s="52"/>
      <c r="P161" s="52"/>
      <c r="Q161" s="116"/>
      <c r="R161" s="52"/>
      <c r="S161" s="52"/>
      <c r="T161" s="52"/>
      <c r="U161" s="52"/>
      <c r="V161" s="52"/>
      <c r="W161" s="52"/>
      <c r="X161" s="52"/>
      <c r="Y161" s="52"/>
      <c r="Z161" s="52"/>
      <c r="AA161" s="52"/>
      <c r="AB161" s="52"/>
      <c r="AC161" s="52"/>
      <c r="AD161" s="150">
        <f t="shared" si="5"/>
        <v>0</v>
      </c>
    </row>
    <row r="162" spans="1:30" ht="15.75" hidden="1" customHeight="1" x14ac:dyDescent="0.2">
      <c r="A162" s="47"/>
      <c r="B162" s="48" t="s">
        <v>596</v>
      </c>
      <c r="C162" s="63"/>
      <c r="D162" s="73"/>
      <c r="E162" s="68"/>
      <c r="F162" s="68"/>
      <c r="G162" s="69"/>
      <c r="H162" s="52"/>
      <c r="I162" s="52"/>
      <c r="J162" s="52"/>
      <c r="K162" s="52"/>
      <c r="L162" s="116"/>
      <c r="M162" s="116"/>
      <c r="N162" s="52"/>
      <c r="O162" s="52"/>
      <c r="P162" s="52"/>
      <c r="Q162" s="116"/>
      <c r="R162" s="52"/>
      <c r="S162" s="52"/>
      <c r="T162" s="52"/>
      <c r="U162" s="52"/>
      <c r="V162" s="52"/>
      <c r="W162" s="52"/>
      <c r="X162" s="52"/>
      <c r="Y162" s="52"/>
      <c r="Z162" s="52"/>
      <c r="AA162" s="52"/>
      <c r="AB162" s="52"/>
      <c r="AC162" s="52"/>
      <c r="AD162" s="150">
        <f t="shared" si="5"/>
        <v>0</v>
      </c>
    </row>
    <row r="163" spans="1:30" ht="15.75" hidden="1" customHeight="1" x14ac:dyDescent="0.2">
      <c r="A163" s="129"/>
      <c r="B163" s="48" t="s">
        <v>597</v>
      </c>
      <c r="C163" s="63"/>
      <c r="D163" s="73"/>
      <c r="E163" s="58"/>
      <c r="F163" s="70"/>
      <c r="G163" s="69"/>
      <c r="H163" s="142"/>
      <c r="I163" s="69"/>
      <c r="J163" s="122"/>
      <c r="K163" s="122"/>
      <c r="L163" s="52"/>
      <c r="M163" s="52"/>
      <c r="N163" s="52"/>
      <c r="O163" s="52"/>
      <c r="P163" s="52"/>
      <c r="Q163" s="116"/>
      <c r="R163" s="52"/>
      <c r="S163" s="52"/>
      <c r="T163" s="52"/>
      <c r="U163" s="116"/>
      <c r="V163" s="52"/>
      <c r="W163" s="52"/>
      <c r="X163" s="52"/>
      <c r="Y163" s="52"/>
      <c r="Z163" s="52"/>
      <c r="AA163" s="52"/>
      <c r="AB163" s="52"/>
      <c r="AC163" s="52"/>
      <c r="AD163" s="150">
        <f t="shared" si="5"/>
        <v>0</v>
      </c>
    </row>
    <row r="164" spans="1:30" ht="15.75" hidden="1" customHeight="1" x14ac:dyDescent="0.2">
      <c r="A164" s="47"/>
      <c r="B164" s="48" t="s">
        <v>598</v>
      </c>
      <c r="C164" s="63"/>
      <c r="D164" s="73"/>
      <c r="E164" s="58"/>
      <c r="F164" s="70"/>
      <c r="G164" s="69"/>
      <c r="H164" s="52"/>
      <c r="I164" s="52"/>
      <c r="J164" s="52"/>
      <c r="K164" s="52"/>
      <c r="L164" s="52"/>
      <c r="M164" s="52"/>
      <c r="N164" s="52"/>
      <c r="O164" s="52"/>
      <c r="P164" s="52"/>
      <c r="Q164" s="116"/>
      <c r="R164" s="52"/>
      <c r="S164" s="52"/>
      <c r="T164" s="52"/>
      <c r="U164" s="52"/>
      <c r="V164" s="52"/>
      <c r="W164" s="52"/>
      <c r="X164" s="52"/>
      <c r="Y164" s="52"/>
      <c r="Z164" s="52"/>
      <c r="AA164" s="52"/>
      <c r="AB164" s="52"/>
      <c r="AC164" s="52"/>
      <c r="AD164" s="150">
        <f t="shared" si="5"/>
        <v>0</v>
      </c>
    </row>
    <row r="165" spans="1:30" ht="15.75" hidden="1" customHeight="1" x14ac:dyDescent="0.2">
      <c r="A165" s="129"/>
      <c r="B165" s="48" t="s">
        <v>599</v>
      </c>
      <c r="C165" s="63"/>
      <c r="D165" s="73"/>
      <c r="E165" s="58"/>
      <c r="F165" s="70"/>
      <c r="G165" s="52"/>
      <c r="H165" s="70"/>
      <c r="I165" s="70"/>
      <c r="J165" s="52"/>
      <c r="K165" s="52"/>
      <c r="L165" s="52"/>
      <c r="M165" s="52"/>
      <c r="N165" s="52"/>
      <c r="O165" s="52"/>
      <c r="P165" s="52"/>
      <c r="Q165" s="116"/>
      <c r="R165" s="52"/>
      <c r="S165" s="52"/>
      <c r="T165" s="52"/>
      <c r="U165" s="52"/>
      <c r="V165" s="52"/>
      <c r="W165" s="52"/>
      <c r="X165" s="52"/>
      <c r="Y165" s="52"/>
      <c r="Z165" s="52"/>
      <c r="AA165" s="52"/>
      <c r="AB165" s="52"/>
      <c r="AC165" s="52"/>
      <c r="AD165" s="150">
        <f t="shared" si="5"/>
        <v>0</v>
      </c>
    </row>
    <row r="166" spans="1:30" ht="15.75" hidden="1" customHeight="1" x14ac:dyDescent="0.2">
      <c r="A166" s="5"/>
      <c r="B166" s="48" t="s">
        <v>600</v>
      </c>
      <c r="C166" s="63"/>
      <c r="D166" s="73"/>
      <c r="E166" s="58"/>
      <c r="F166" s="70"/>
      <c r="G166" s="69"/>
      <c r="H166" s="70"/>
      <c r="I166" s="70"/>
      <c r="J166" s="52"/>
      <c r="K166" s="52"/>
      <c r="L166" s="52"/>
      <c r="M166" s="116"/>
      <c r="N166" s="122"/>
      <c r="O166" s="52"/>
      <c r="P166" s="52"/>
      <c r="Q166" s="116"/>
      <c r="R166" s="52"/>
      <c r="S166" s="52"/>
      <c r="T166" s="52"/>
      <c r="U166" s="52"/>
      <c r="V166" s="52"/>
      <c r="W166" s="116"/>
      <c r="X166" s="52"/>
      <c r="Y166" s="52"/>
      <c r="Z166" s="52"/>
      <c r="AA166" s="52"/>
      <c r="AB166" s="52"/>
      <c r="AC166" s="52"/>
      <c r="AD166" s="150">
        <f t="shared" si="5"/>
        <v>0</v>
      </c>
    </row>
    <row r="167" spans="1:30" ht="15.75" hidden="1" customHeight="1" x14ac:dyDescent="0.2">
      <c r="A167" s="47"/>
      <c r="B167" s="48" t="s">
        <v>601</v>
      </c>
      <c r="C167" s="63"/>
      <c r="D167" s="73"/>
      <c r="E167" s="58"/>
      <c r="F167" s="68"/>
      <c r="G167" s="69"/>
      <c r="H167" s="70"/>
      <c r="I167" s="52"/>
      <c r="J167" s="52"/>
      <c r="K167" s="116"/>
      <c r="L167" s="52"/>
      <c r="M167" s="52"/>
      <c r="N167" s="52"/>
      <c r="O167" s="52"/>
      <c r="P167" s="52"/>
      <c r="Q167" s="116"/>
      <c r="R167" s="52"/>
      <c r="S167" s="52"/>
      <c r="T167" s="52"/>
      <c r="U167" s="52"/>
      <c r="V167" s="52"/>
      <c r="W167" s="52"/>
      <c r="X167" s="52"/>
      <c r="Y167" s="52"/>
      <c r="Z167" s="116"/>
      <c r="AA167" s="52"/>
      <c r="AB167" s="52"/>
      <c r="AC167" s="52"/>
      <c r="AD167" s="150">
        <f t="shared" si="5"/>
        <v>0</v>
      </c>
    </row>
    <row r="168" spans="1:30" ht="15.75" hidden="1" customHeight="1" x14ac:dyDescent="0.2">
      <c r="A168" s="47"/>
      <c r="B168" s="48" t="s">
        <v>601</v>
      </c>
      <c r="C168" s="63"/>
      <c r="D168" s="74"/>
      <c r="E168" s="57"/>
      <c r="F168" s="70"/>
      <c r="G168" s="52"/>
      <c r="H168" s="70"/>
      <c r="I168" s="52"/>
      <c r="J168" s="52"/>
      <c r="K168" s="116"/>
      <c r="L168" s="52"/>
      <c r="M168" s="52"/>
      <c r="N168" s="52"/>
      <c r="O168" s="52"/>
      <c r="P168" s="52"/>
      <c r="Q168" s="116"/>
      <c r="R168" s="52"/>
      <c r="S168" s="52"/>
      <c r="T168" s="52"/>
      <c r="U168" s="52"/>
      <c r="V168" s="52"/>
      <c r="W168" s="52"/>
      <c r="X168" s="52"/>
      <c r="Y168" s="52"/>
      <c r="Z168" s="116"/>
      <c r="AA168" s="52"/>
      <c r="AB168" s="52"/>
      <c r="AC168" s="52"/>
      <c r="AD168" s="150">
        <f t="shared" si="5"/>
        <v>0</v>
      </c>
    </row>
    <row r="169" spans="1:30" ht="15.75" hidden="1" customHeight="1" x14ac:dyDescent="0.2">
      <c r="A169" s="47"/>
      <c r="B169" s="48" t="s">
        <v>602</v>
      </c>
      <c r="C169" s="49"/>
      <c r="D169" s="73"/>
      <c r="E169" s="58"/>
      <c r="F169" s="70"/>
      <c r="G169" s="52"/>
      <c r="H169" s="52"/>
      <c r="I169" s="52"/>
      <c r="J169" s="52"/>
      <c r="K169" s="52"/>
      <c r="L169" s="52"/>
      <c r="M169" s="52"/>
      <c r="N169" s="52"/>
      <c r="O169" s="52"/>
      <c r="P169" s="52"/>
      <c r="Q169" s="116"/>
      <c r="R169" s="52"/>
      <c r="S169" s="52"/>
      <c r="T169" s="52"/>
      <c r="U169" s="52"/>
      <c r="V169" s="52"/>
      <c r="W169" s="52"/>
      <c r="X169" s="52"/>
      <c r="Y169" s="52"/>
      <c r="Z169" s="52"/>
      <c r="AA169" s="52"/>
      <c r="AB169" s="52"/>
      <c r="AC169" s="52"/>
      <c r="AD169" s="150">
        <f t="shared" si="5"/>
        <v>0</v>
      </c>
    </row>
    <row r="170" spans="1:30" ht="15.75" hidden="1" customHeight="1" x14ac:dyDescent="0.2">
      <c r="A170" s="47"/>
      <c r="B170" s="48" t="s">
        <v>603</v>
      </c>
      <c r="C170" s="49"/>
      <c r="D170" s="73"/>
      <c r="E170" s="58"/>
      <c r="F170" s="70"/>
      <c r="G170" s="52"/>
      <c r="H170" s="52"/>
      <c r="I170" s="52"/>
      <c r="J170" s="52"/>
      <c r="K170" s="52"/>
      <c r="L170" s="52"/>
      <c r="M170" s="52"/>
      <c r="N170" s="52"/>
      <c r="O170" s="52"/>
      <c r="P170" s="52"/>
      <c r="Q170" s="116"/>
      <c r="R170" s="52"/>
      <c r="S170" s="52"/>
      <c r="T170" s="52"/>
      <c r="U170" s="52"/>
      <c r="V170" s="52"/>
      <c r="W170" s="52"/>
      <c r="X170" s="52"/>
      <c r="Y170" s="52"/>
      <c r="Z170" s="52"/>
      <c r="AA170" s="52"/>
      <c r="AB170" s="52"/>
      <c r="AC170" s="52"/>
      <c r="AD170" s="150">
        <f t="shared" si="5"/>
        <v>0</v>
      </c>
    </row>
    <row r="171" spans="1:30" ht="15.75" hidden="1" customHeight="1" x14ac:dyDescent="0.2">
      <c r="A171" s="5"/>
      <c r="B171" s="48" t="s">
        <v>604</v>
      </c>
      <c r="C171" s="49"/>
      <c r="D171" s="73"/>
      <c r="E171" s="58"/>
      <c r="F171" s="70"/>
      <c r="G171" s="52"/>
      <c r="H171" s="52"/>
      <c r="I171" s="52"/>
      <c r="J171" s="52"/>
      <c r="K171" s="52"/>
      <c r="L171" s="52"/>
      <c r="M171" s="52"/>
      <c r="N171" s="52"/>
      <c r="O171" s="52"/>
      <c r="P171" s="52"/>
      <c r="Q171" s="116"/>
      <c r="R171" s="52"/>
      <c r="S171" s="52"/>
      <c r="T171" s="52"/>
      <c r="U171" s="52"/>
      <c r="V171" s="52"/>
      <c r="W171" s="52"/>
      <c r="X171" s="52"/>
      <c r="Y171" s="52"/>
      <c r="Z171" s="52"/>
      <c r="AA171" s="52"/>
      <c r="AB171" s="52"/>
      <c r="AC171" s="52"/>
      <c r="AD171" s="150">
        <f t="shared" si="5"/>
        <v>0</v>
      </c>
    </row>
    <row r="172" spans="1:30" ht="15.75" hidden="1" customHeight="1" x14ac:dyDescent="0.2">
      <c r="A172" s="5"/>
      <c r="B172" s="48" t="s">
        <v>605</v>
      </c>
      <c r="C172" s="49"/>
      <c r="D172" s="73"/>
      <c r="E172" s="58"/>
      <c r="F172" s="68"/>
      <c r="G172" s="52"/>
      <c r="H172" s="52"/>
      <c r="I172" s="52"/>
      <c r="J172" s="52"/>
      <c r="K172" s="52"/>
      <c r="L172" s="52"/>
      <c r="M172" s="52"/>
      <c r="N172" s="52"/>
      <c r="O172" s="52"/>
      <c r="P172" s="52"/>
      <c r="Q172" s="116"/>
      <c r="R172" s="116"/>
      <c r="S172" s="52"/>
      <c r="T172" s="52"/>
      <c r="U172" s="52"/>
      <c r="V172" s="52"/>
      <c r="W172" s="52"/>
      <c r="X172" s="52"/>
      <c r="Y172" s="52"/>
      <c r="Z172" s="52"/>
      <c r="AA172" s="52"/>
      <c r="AB172" s="52"/>
      <c r="AC172" s="52"/>
      <c r="AD172" s="150">
        <f t="shared" si="5"/>
        <v>0</v>
      </c>
    </row>
    <row r="173" spans="1:30" ht="15.75" hidden="1" customHeight="1" x14ac:dyDescent="0.2">
      <c r="A173" s="5"/>
      <c r="B173" s="48" t="s">
        <v>606</v>
      </c>
      <c r="C173" s="49"/>
      <c r="D173" s="73"/>
      <c r="E173" s="58"/>
      <c r="F173" s="70"/>
      <c r="G173" s="52"/>
      <c r="H173" s="52"/>
      <c r="I173" s="52"/>
      <c r="J173" s="52"/>
      <c r="K173" s="52"/>
      <c r="L173" s="52"/>
      <c r="M173" s="52"/>
      <c r="N173" s="52"/>
      <c r="O173" s="52"/>
      <c r="P173" s="52"/>
      <c r="Q173" s="116"/>
      <c r="R173" s="116"/>
      <c r="S173" s="52"/>
      <c r="T173" s="52"/>
      <c r="U173" s="52"/>
      <c r="V173" s="52"/>
      <c r="W173" s="52"/>
      <c r="X173" s="52"/>
      <c r="Y173" s="52"/>
      <c r="Z173" s="52"/>
      <c r="AA173" s="52"/>
      <c r="AB173" s="52"/>
      <c r="AC173" s="52"/>
      <c r="AD173" s="150">
        <f t="shared" si="5"/>
        <v>0</v>
      </c>
    </row>
    <row r="174" spans="1:30" ht="15.75" hidden="1" customHeight="1" x14ac:dyDescent="0.2">
      <c r="A174" s="47"/>
      <c r="B174" s="48" t="s">
        <v>607</v>
      </c>
      <c r="C174" s="49"/>
      <c r="D174" s="73"/>
      <c r="E174" s="68"/>
      <c r="F174" s="68"/>
      <c r="G174" s="52"/>
      <c r="H174" s="52"/>
      <c r="I174" s="52"/>
      <c r="J174" s="52"/>
      <c r="K174" s="52"/>
      <c r="L174" s="52"/>
      <c r="M174" s="52"/>
      <c r="N174" s="52"/>
      <c r="O174" s="52"/>
      <c r="P174" s="52"/>
      <c r="Q174" s="116"/>
      <c r="R174" s="52"/>
      <c r="S174" s="52"/>
      <c r="T174" s="52"/>
      <c r="U174" s="52"/>
      <c r="V174" s="52"/>
      <c r="W174" s="52"/>
      <c r="X174" s="52"/>
      <c r="Y174" s="52"/>
      <c r="Z174" s="52"/>
      <c r="AA174" s="52"/>
      <c r="AB174" s="52"/>
      <c r="AC174" s="52"/>
      <c r="AD174" s="150">
        <f t="shared" si="5"/>
        <v>0</v>
      </c>
    </row>
    <row r="175" spans="1:30" ht="15.75" hidden="1" customHeight="1" x14ac:dyDescent="0.2">
      <c r="A175" s="5"/>
      <c r="B175" s="48" t="s">
        <v>564</v>
      </c>
      <c r="C175" s="49"/>
      <c r="D175" s="73"/>
      <c r="E175" s="58"/>
      <c r="F175" s="70"/>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150">
        <f t="shared" si="5"/>
        <v>0</v>
      </c>
    </row>
    <row r="176" spans="1:30" ht="15.75" hidden="1" customHeight="1" x14ac:dyDescent="0.2">
      <c r="A176" s="47"/>
      <c r="B176" s="48" t="s">
        <v>609</v>
      </c>
      <c r="C176" s="49"/>
      <c r="D176" s="73"/>
      <c r="E176" s="228"/>
      <c r="F176" s="232"/>
      <c r="G176" s="216"/>
      <c r="H176" s="216"/>
      <c r="I176" s="216"/>
      <c r="J176" s="216"/>
      <c r="K176" s="216"/>
      <c r="L176" s="216"/>
      <c r="M176" s="216"/>
      <c r="N176" s="216"/>
      <c r="O176" s="216"/>
      <c r="P176" s="216"/>
      <c r="Q176" s="216"/>
      <c r="R176" s="216"/>
      <c r="S176" s="216"/>
      <c r="T176" s="216"/>
      <c r="U176" s="216"/>
      <c r="V176" s="216"/>
      <c r="W176" s="216"/>
      <c r="X176" s="216"/>
      <c r="Y176" s="216"/>
      <c r="Z176" s="216"/>
      <c r="AA176" s="216"/>
      <c r="AB176" s="216"/>
      <c r="AC176" s="216"/>
      <c r="AD176" s="150">
        <f t="shared" si="5"/>
        <v>0</v>
      </c>
    </row>
    <row r="177" spans="1:30" ht="15" hidden="1" x14ac:dyDescent="0.2">
      <c r="A177" s="47"/>
      <c r="B177" s="48" t="s">
        <v>610</v>
      </c>
      <c r="C177" s="49"/>
      <c r="D177" s="74"/>
      <c r="E177" s="228"/>
      <c r="F177" s="68"/>
      <c r="G177" s="215"/>
      <c r="H177" s="215"/>
      <c r="I177" s="217"/>
      <c r="J177" s="216"/>
      <c r="K177" s="216"/>
      <c r="L177" s="216"/>
      <c r="M177" s="216"/>
      <c r="N177" s="216"/>
      <c r="O177" s="216"/>
      <c r="P177" s="216"/>
      <c r="Q177" s="216"/>
      <c r="R177" s="216"/>
      <c r="S177" s="216"/>
      <c r="T177" s="216"/>
      <c r="U177" s="216"/>
      <c r="V177" s="216"/>
      <c r="W177" s="216"/>
      <c r="X177" s="216"/>
      <c r="Y177" s="216"/>
      <c r="Z177" s="216"/>
      <c r="AA177" s="216"/>
      <c r="AB177" s="216"/>
      <c r="AC177" s="220"/>
      <c r="AD177" s="150">
        <f t="shared" si="5"/>
        <v>0</v>
      </c>
    </row>
    <row r="178" spans="1:30" ht="15.75" hidden="1" thickBot="1" x14ac:dyDescent="0.25">
      <c r="A178" s="41"/>
      <c r="B178" s="229" t="s">
        <v>611</v>
      </c>
      <c r="C178" s="231"/>
      <c r="D178" s="234"/>
      <c r="E178" s="235"/>
      <c r="F178" s="235"/>
      <c r="G178" s="235"/>
      <c r="H178" s="235"/>
      <c r="I178" s="236"/>
      <c r="J178" s="6"/>
      <c r="K178" s="6"/>
      <c r="L178" s="6"/>
      <c r="M178" s="6"/>
      <c r="N178" s="6"/>
      <c r="O178" s="6"/>
      <c r="P178" s="6"/>
      <c r="Q178" s="6"/>
      <c r="R178" s="6"/>
      <c r="S178" s="6"/>
      <c r="T178" s="6"/>
      <c r="U178" s="6"/>
      <c r="V178" s="6"/>
      <c r="W178" s="6"/>
      <c r="X178" s="6"/>
      <c r="Y178" s="6"/>
      <c r="Z178" s="6"/>
      <c r="AA178" s="6"/>
      <c r="AB178" s="6"/>
      <c r="AC178" s="237"/>
      <c r="AD178" s="150"/>
    </row>
    <row r="179" spans="1:30" ht="15.75" thickBot="1" x14ac:dyDescent="0.25">
      <c r="B179" s="229"/>
      <c r="C179" s="230">
        <f>COUNTA(C8:C140)</f>
        <v>104</v>
      </c>
      <c r="D179" s="231"/>
      <c r="E179" s="230">
        <f t="shared" ref="E179:O179" si="6">COUNTA(E8:E140)</f>
        <v>56</v>
      </c>
      <c r="F179" s="230">
        <f t="shared" si="6"/>
        <v>74</v>
      </c>
      <c r="G179" s="230">
        <f t="shared" si="6"/>
        <v>47</v>
      </c>
      <c r="H179" s="230">
        <f t="shared" si="6"/>
        <v>50</v>
      </c>
      <c r="I179" s="230">
        <f t="shared" si="6"/>
        <v>40</v>
      </c>
      <c r="J179" s="230">
        <f t="shared" si="6"/>
        <v>27</v>
      </c>
      <c r="K179" s="230">
        <f t="shared" si="6"/>
        <v>46</v>
      </c>
      <c r="L179" s="230">
        <f t="shared" si="6"/>
        <v>37</v>
      </c>
      <c r="M179" s="230">
        <f t="shared" si="6"/>
        <v>46</v>
      </c>
      <c r="N179" s="230">
        <f t="shared" si="6"/>
        <v>52</v>
      </c>
      <c r="O179" s="230">
        <f t="shared" si="6"/>
        <v>48</v>
      </c>
      <c r="P179" s="230"/>
      <c r="Q179" s="230">
        <f t="shared" ref="Q179:AC179" si="7">COUNTA(Q8:Q140)</f>
        <v>47</v>
      </c>
      <c r="R179" s="230">
        <f t="shared" si="7"/>
        <v>44</v>
      </c>
      <c r="S179" s="230">
        <f t="shared" si="7"/>
        <v>49</v>
      </c>
      <c r="T179" s="230">
        <f t="shared" si="7"/>
        <v>37</v>
      </c>
      <c r="U179" s="230">
        <f t="shared" si="7"/>
        <v>41</v>
      </c>
      <c r="V179" s="230">
        <f t="shared" si="7"/>
        <v>38</v>
      </c>
      <c r="W179" s="230">
        <f t="shared" si="7"/>
        <v>41</v>
      </c>
      <c r="X179" s="230">
        <f t="shared" si="7"/>
        <v>46</v>
      </c>
      <c r="Y179" s="230">
        <f t="shared" si="7"/>
        <v>43</v>
      </c>
      <c r="Z179" s="230">
        <f t="shared" si="7"/>
        <v>37</v>
      </c>
      <c r="AA179" s="230">
        <f t="shared" si="7"/>
        <v>38</v>
      </c>
      <c r="AB179" s="230">
        <f t="shared" si="7"/>
        <v>44</v>
      </c>
      <c r="AC179" s="230">
        <f t="shared" si="7"/>
        <v>44</v>
      </c>
      <c r="AD179" s="150">
        <f>COUNTA(E179:O179,Q179:AC179)</f>
        <v>24</v>
      </c>
    </row>
    <row r="180" spans="1:30" x14ac:dyDescent="0.2">
      <c r="AD180">
        <f>SUM(F181:AB181)</f>
        <v>11108.5</v>
      </c>
    </row>
    <row r="181" spans="1:30" x14ac:dyDescent="0.2">
      <c r="F181">
        <f>F6*58</f>
        <v>812</v>
      </c>
      <c r="G181">
        <f>G6*36</f>
        <v>576</v>
      </c>
      <c r="H181">
        <f>H6*40</f>
        <v>568</v>
      </c>
      <c r="I181">
        <f>I6*33</f>
        <v>465.3</v>
      </c>
      <c r="K181">
        <f>K6*36</f>
        <v>586.80000000000007</v>
      </c>
      <c r="L181">
        <f>L6*31</f>
        <v>403</v>
      </c>
      <c r="M181">
        <f>M6*37</f>
        <v>632.70000000000005</v>
      </c>
      <c r="N181">
        <f>N6*43</f>
        <v>602</v>
      </c>
      <c r="O181">
        <f>O6*36</f>
        <v>540</v>
      </c>
      <c r="Q181">
        <f>Q6*48</f>
        <v>816</v>
      </c>
      <c r="R181">
        <f>R6*31</f>
        <v>496</v>
      </c>
      <c r="S181">
        <f>S5*S6</f>
        <v>612.5</v>
      </c>
      <c r="T181">
        <f>T6*29</f>
        <v>397.29999999999995</v>
      </c>
      <c r="U181">
        <f>U6*30</f>
        <v>462</v>
      </c>
      <c r="V181">
        <f>V6*32</f>
        <v>486.4</v>
      </c>
      <c r="W181">
        <f>30*W6</f>
        <v>450</v>
      </c>
      <c r="X181">
        <f>X6*36</f>
        <v>547.19999999999993</v>
      </c>
      <c r="Y181">
        <f>Y6*32</f>
        <v>489.6</v>
      </c>
      <c r="Z181">
        <f>Z6*23</f>
        <v>425.5</v>
      </c>
      <c r="AA181">
        <f>AA6*27</f>
        <v>369.9</v>
      </c>
      <c r="AB181">
        <f>AB6*23</f>
        <v>370.3</v>
      </c>
      <c r="AC181">
        <f>AC6*29</f>
        <v>348</v>
      </c>
    </row>
    <row r="182" spans="1:30" x14ac:dyDescent="0.2">
      <c r="F182" s="145">
        <f>F7*15</f>
        <v>195</v>
      </c>
      <c r="G182" s="145">
        <f>G7*11</f>
        <v>137.5</v>
      </c>
      <c r="H182" s="145">
        <f>H7*10</f>
        <v>122</v>
      </c>
      <c r="I182" s="145">
        <f>I7*7</f>
        <v>84</v>
      </c>
      <c r="K182">
        <f>K7*10</f>
        <v>121</v>
      </c>
      <c r="L182">
        <f>L7*5</f>
        <v>59</v>
      </c>
      <c r="M182">
        <f>M7*9</f>
        <v>112.5</v>
      </c>
      <c r="N182">
        <f>N7*9</f>
        <v>119.7</v>
      </c>
      <c r="O182">
        <f>O7*12</f>
        <v>144</v>
      </c>
      <c r="R182">
        <f>R7*13</f>
        <v>154.70000000000002</v>
      </c>
      <c r="T182">
        <f>T7*8</f>
        <v>100</v>
      </c>
      <c r="U182">
        <f>U7*11</f>
        <v>122.1</v>
      </c>
      <c r="V182" s="145">
        <f>V7*6</f>
        <v>71.400000000000006</v>
      </c>
      <c r="W182">
        <f>11*W7</f>
        <v>126.5</v>
      </c>
      <c r="X182">
        <f>X7*10</f>
        <v>126</v>
      </c>
      <c r="Y182">
        <f>Y7*11</f>
        <v>127.6</v>
      </c>
      <c r="Z182">
        <f>Z7*14</f>
        <v>159.6</v>
      </c>
      <c r="AA182">
        <f>AA7*11</f>
        <v>133.1</v>
      </c>
      <c r="AB182">
        <f>AB7*12</f>
        <v>162</v>
      </c>
      <c r="AC182">
        <f>AC7*14</f>
        <v>176.4</v>
      </c>
      <c r="AD182" s="218">
        <f>SUM(F183:AC183)</f>
        <v>14010.6</v>
      </c>
    </row>
    <row r="183" spans="1:30" x14ac:dyDescent="0.2">
      <c r="D183" s="1"/>
      <c r="F183">
        <f>SUM(F181:F182)</f>
        <v>1007</v>
      </c>
      <c r="G183">
        <f>SUM(G181:G182)</f>
        <v>713.5</v>
      </c>
      <c r="H183">
        <f>SUM(H181:H182)</f>
        <v>690</v>
      </c>
      <c r="I183">
        <f>SUM(I181:I182)</f>
        <v>549.29999999999995</v>
      </c>
      <c r="K183">
        <f>SUM(K181:K182)</f>
        <v>707.80000000000007</v>
      </c>
      <c r="L183">
        <f>SUM(L181:L182)</f>
        <v>462</v>
      </c>
      <c r="M183">
        <f>SUM(M181:M182)</f>
        <v>745.2</v>
      </c>
      <c r="N183">
        <f>SUM(N181:N182)</f>
        <v>721.7</v>
      </c>
      <c r="O183">
        <f>SUM(O181:O182)</f>
        <v>684</v>
      </c>
      <c r="Q183">
        <f t="shared" ref="Q183:AC183" si="8">SUM(Q181:Q182)</f>
        <v>816</v>
      </c>
      <c r="R183">
        <f t="shared" si="8"/>
        <v>650.70000000000005</v>
      </c>
      <c r="S183">
        <f t="shared" si="8"/>
        <v>612.5</v>
      </c>
      <c r="T183">
        <f t="shared" si="8"/>
        <v>497.29999999999995</v>
      </c>
      <c r="U183">
        <f t="shared" si="8"/>
        <v>584.1</v>
      </c>
      <c r="V183">
        <f t="shared" si="8"/>
        <v>557.79999999999995</v>
      </c>
      <c r="W183">
        <f t="shared" si="8"/>
        <v>576.5</v>
      </c>
      <c r="X183">
        <f t="shared" si="8"/>
        <v>673.19999999999993</v>
      </c>
      <c r="Y183">
        <f t="shared" si="8"/>
        <v>617.20000000000005</v>
      </c>
      <c r="Z183">
        <f t="shared" si="8"/>
        <v>585.1</v>
      </c>
      <c r="AA183">
        <f t="shared" si="8"/>
        <v>503</v>
      </c>
      <c r="AB183">
        <f t="shared" si="8"/>
        <v>532.29999999999995</v>
      </c>
      <c r="AC183">
        <f t="shared" si="8"/>
        <v>524.4</v>
      </c>
      <c r="AD183" s="218">
        <f>SUM(F183:AC183)</f>
        <v>14010.6</v>
      </c>
    </row>
  </sheetData>
  <sortState xmlns:xlrd2="http://schemas.microsoft.com/office/spreadsheetml/2017/richdata2" ref="A8:AC140">
    <sortCondition descending="1" ref="C8:C140"/>
    <sortCondition ref="D8:D140" customList="++/++/++,++/+/+,++/++,++/+,++,+/+,+"/>
    <sortCondition ref="B8:B140"/>
  </sortState>
  <mergeCells count="3">
    <mergeCell ref="A1:AC1"/>
    <mergeCell ref="B2:D2"/>
    <mergeCell ref="L2:P2"/>
  </mergeCells>
  <pageMargins left="0.49" right="0.46" top="0.13" bottom="0.15" header="0.4921259845" footer="0.4921259845"/>
  <pageSetup paperSize="8" scale="81" orientation="portrait" horizontalDpi="4294967293"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D171"/>
  <sheetViews>
    <sheetView workbookViewId="0">
      <pane xSplit="4" ySplit="7" topLeftCell="E8" activePane="bottomRight" state="frozen"/>
      <selection pane="topRight" activeCell="K1" sqref="K1"/>
      <selection pane="bottomLeft" activeCell="A7" sqref="A7"/>
      <selection pane="bottomRight" activeCell="G45" sqref="G45"/>
    </sheetView>
  </sheetViews>
  <sheetFormatPr baseColWidth="10" defaultColWidth="11.42578125" defaultRowHeight="12.75" x14ac:dyDescent="0.2"/>
  <cols>
    <col min="1" max="1" width="6.85546875" customWidth="1"/>
    <col min="2" max="2" width="26.140625" customWidth="1"/>
    <col min="3" max="3" width="8.85546875" customWidth="1"/>
    <col min="4" max="4" width="11.5703125" customWidth="1"/>
    <col min="5" max="5" width="4.7109375" customWidth="1"/>
    <col min="6" max="6" width="6"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4.710937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5">
      <c r="A1" s="369" t="s">
        <v>645</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row>
    <row r="2" spans="1:56" ht="14.25" customHeight="1" x14ac:dyDescent="0.25">
      <c r="B2" s="366" t="s">
        <v>1</v>
      </c>
      <c r="C2" s="366"/>
      <c r="D2" s="366"/>
      <c r="F2" s="30"/>
      <c r="G2" s="11"/>
      <c r="H2" s="13"/>
      <c r="I2" s="14"/>
      <c r="J2" s="14"/>
      <c r="L2" s="366" t="s">
        <v>646</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c r="D5" s="192">
        <v>41364</v>
      </c>
      <c r="E5" s="193" t="s">
        <v>313</v>
      </c>
      <c r="F5" s="194">
        <v>76</v>
      </c>
      <c r="G5" s="194">
        <v>62</v>
      </c>
      <c r="H5" s="182">
        <v>61</v>
      </c>
      <c r="I5" s="194">
        <v>62</v>
      </c>
      <c r="J5" s="244"/>
      <c r="K5" s="182">
        <v>59</v>
      </c>
      <c r="L5" s="194">
        <v>54</v>
      </c>
      <c r="M5" s="194">
        <v>51</v>
      </c>
      <c r="N5" s="194">
        <v>50</v>
      </c>
      <c r="O5" s="194">
        <v>43</v>
      </c>
      <c r="P5" s="194"/>
      <c r="Q5" s="194">
        <v>45</v>
      </c>
      <c r="R5" s="179">
        <v>34</v>
      </c>
      <c r="S5" s="179">
        <v>35</v>
      </c>
      <c r="T5" s="179">
        <v>39</v>
      </c>
      <c r="U5" s="179">
        <v>39</v>
      </c>
      <c r="V5" s="179">
        <v>39</v>
      </c>
      <c r="W5" s="179">
        <v>51</v>
      </c>
      <c r="X5" s="179">
        <v>36</v>
      </c>
      <c r="Y5" s="179">
        <v>42</v>
      </c>
      <c r="Z5" s="179">
        <v>51</v>
      </c>
      <c r="AA5" s="179">
        <v>39</v>
      </c>
      <c r="AB5" s="179">
        <v>37</v>
      </c>
      <c r="AC5" s="195">
        <v>37</v>
      </c>
      <c r="AD5" s="130">
        <f>SUM(F5:I5,K5:O5,Q5:AC5)</f>
        <v>1042</v>
      </c>
      <c r="AE5" s="1">
        <v>22</v>
      </c>
      <c r="AF5" s="38"/>
      <c r="AG5" s="39"/>
      <c r="AH5" s="23"/>
      <c r="AI5" s="1"/>
      <c r="AJ5" s="38"/>
      <c r="AK5" s="39"/>
      <c r="AL5" s="39"/>
      <c r="AM5" s="1"/>
      <c r="AN5" s="38"/>
      <c r="AO5" s="40"/>
      <c r="AP5" s="45"/>
      <c r="AQ5" s="46">
        <f>AD5/AE5</f>
        <v>47.363636363636367</v>
      </c>
      <c r="AR5" s="33"/>
    </row>
    <row r="6" spans="1:56" ht="16.5" thickBot="1" x14ac:dyDescent="0.3">
      <c r="B6" s="3"/>
      <c r="C6" s="185"/>
      <c r="D6" s="186"/>
      <c r="E6" s="187" t="s">
        <v>314</v>
      </c>
      <c r="F6" s="342">
        <v>11.6</v>
      </c>
      <c r="G6" s="341">
        <v>11.8</v>
      </c>
      <c r="H6" s="344">
        <v>12.2</v>
      </c>
      <c r="I6" s="344">
        <v>13</v>
      </c>
      <c r="J6" s="341"/>
      <c r="K6" s="344">
        <v>12</v>
      </c>
      <c r="L6" s="206"/>
      <c r="M6" s="344">
        <v>15</v>
      </c>
      <c r="N6" s="239">
        <v>14.5</v>
      </c>
      <c r="O6" s="239">
        <v>15.7</v>
      </c>
      <c r="P6" s="189"/>
      <c r="Q6" s="188"/>
      <c r="R6" s="208">
        <v>14</v>
      </c>
      <c r="S6" s="208"/>
      <c r="T6" s="208">
        <v>14.6</v>
      </c>
      <c r="U6" s="208">
        <v>15.2</v>
      </c>
      <c r="V6" s="208">
        <v>14</v>
      </c>
      <c r="W6" s="208">
        <v>12.5</v>
      </c>
      <c r="X6" s="208">
        <v>13.2</v>
      </c>
      <c r="Y6" s="208">
        <v>15.8</v>
      </c>
      <c r="Z6" s="208">
        <v>15.3</v>
      </c>
      <c r="AA6" s="208">
        <v>19</v>
      </c>
      <c r="AB6" s="208">
        <v>18</v>
      </c>
      <c r="AC6" s="208">
        <v>13.7</v>
      </c>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45">
        <v>15.6</v>
      </c>
      <c r="G7" s="210">
        <v>15</v>
      </c>
      <c r="H7" s="210">
        <v>17</v>
      </c>
      <c r="I7" s="210">
        <v>14</v>
      </c>
      <c r="J7" s="180" t="s">
        <v>377</v>
      </c>
      <c r="K7" s="210">
        <v>16.600000000000001</v>
      </c>
      <c r="L7" s="210">
        <v>16.5</v>
      </c>
      <c r="M7" s="210">
        <v>13</v>
      </c>
      <c r="N7" s="210">
        <v>13</v>
      </c>
      <c r="O7" s="210">
        <v>15.8</v>
      </c>
      <c r="P7" s="181" t="s">
        <v>647</v>
      </c>
      <c r="Q7" s="210">
        <v>14</v>
      </c>
      <c r="R7" s="211">
        <v>14.8</v>
      </c>
      <c r="S7" s="209">
        <v>12.9</v>
      </c>
      <c r="T7" s="210">
        <v>13.5</v>
      </c>
      <c r="U7" s="211">
        <v>18</v>
      </c>
      <c r="V7" s="211">
        <v>15</v>
      </c>
      <c r="W7" s="210">
        <v>11</v>
      </c>
      <c r="X7" s="213">
        <v>13</v>
      </c>
      <c r="Y7" s="210">
        <v>11</v>
      </c>
      <c r="Z7" s="210">
        <v>12</v>
      </c>
      <c r="AA7" s="209">
        <v>12.5</v>
      </c>
      <c r="AB7" s="219"/>
      <c r="AC7" s="66"/>
      <c r="AD7">
        <f t="shared" ref="AD7:AD19" si="0">COUNTA(E7:O7,Q7:AC7)</f>
        <v>22</v>
      </c>
      <c r="AE7">
        <f>SUM(G7:AD7)</f>
        <v>290.60000000000002</v>
      </c>
      <c r="AF7">
        <v>13.7</v>
      </c>
      <c r="AG7">
        <v>76</v>
      </c>
      <c r="AH7" t="s">
        <v>17</v>
      </c>
      <c r="AJ7">
        <v>17</v>
      </c>
      <c r="AK7">
        <v>87</v>
      </c>
      <c r="AN7" s="24">
        <v>13</v>
      </c>
      <c r="AO7" s="25">
        <v>71.11</v>
      </c>
      <c r="AP7" s="25"/>
      <c r="AQ7" s="33"/>
      <c r="AR7" s="33"/>
    </row>
    <row r="8" spans="1:56" ht="15.75" customHeight="1" x14ac:dyDescent="0.2">
      <c r="A8" s="196">
        <v>1</v>
      </c>
      <c r="B8" s="197" t="s">
        <v>51</v>
      </c>
      <c r="C8" s="198">
        <v>27</v>
      </c>
      <c r="D8" s="199" t="s">
        <v>42</v>
      </c>
      <c r="E8" s="200" t="s">
        <v>648</v>
      </c>
      <c r="F8" s="200" t="s">
        <v>649</v>
      </c>
      <c r="G8" s="200" t="s">
        <v>395</v>
      </c>
      <c r="H8" s="200" t="s">
        <v>411</v>
      </c>
      <c r="I8" s="200" t="s">
        <v>319</v>
      </c>
      <c r="J8" s="201" t="s">
        <v>396</v>
      </c>
      <c r="K8" s="201" t="s">
        <v>397</v>
      </c>
      <c r="L8" s="201" t="s">
        <v>27</v>
      </c>
      <c r="M8" s="201" t="s">
        <v>398</v>
      </c>
      <c r="N8" s="201" t="s">
        <v>399</v>
      </c>
      <c r="O8" s="201" t="s">
        <v>400</v>
      </c>
      <c r="P8" s="201" t="s">
        <v>380</v>
      </c>
      <c r="Q8" s="201" t="s">
        <v>401</v>
      </c>
      <c r="R8" s="201" t="s">
        <v>402</v>
      </c>
      <c r="S8" s="201" t="s">
        <v>403</v>
      </c>
      <c r="T8" s="201" t="s">
        <v>404</v>
      </c>
      <c r="U8" s="202" t="s">
        <v>405</v>
      </c>
      <c r="V8" s="202" t="s">
        <v>406</v>
      </c>
      <c r="W8" s="202" t="s">
        <v>407</v>
      </c>
      <c r="X8" s="203" t="s">
        <v>408</v>
      </c>
      <c r="Y8" s="202" t="s">
        <v>305</v>
      </c>
      <c r="Z8" s="202" t="s">
        <v>306</v>
      </c>
      <c r="AA8" s="204" t="s">
        <v>307</v>
      </c>
      <c r="AB8" s="205" t="s">
        <v>308</v>
      </c>
      <c r="AC8" s="205" t="s">
        <v>286</v>
      </c>
      <c r="AD8" s="150">
        <f t="shared" si="0"/>
        <v>24</v>
      </c>
      <c r="AE8" s="44"/>
      <c r="AF8" s="6"/>
      <c r="AG8" s="6"/>
      <c r="AH8" s="6"/>
      <c r="AI8" s="31"/>
      <c r="AJ8" s="6"/>
      <c r="AK8" s="6"/>
      <c r="AL8" s="6"/>
      <c r="AM8" s="31"/>
      <c r="AN8" s="31"/>
      <c r="AO8" s="31"/>
      <c r="AP8" s="31"/>
      <c r="AQ8" s="6" t="s">
        <v>34</v>
      </c>
      <c r="AR8" s="6"/>
      <c r="AS8" s="6"/>
      <c r="AT8" s="6"/>
      <c r="AU8" s="6"/>
      <c r="AV8" s="6"/>
      <c r="AW8" s="6"/>
      <c r="AX8" s="6"/>
      <c r="AY8" s="6"/>
      <c r="AZ8" s="6"/>
      <c r="BA8" s="6"/>
      <c r="BB8" s="6"/>
      <c r="BC8" s="6"/>
      <c r="BD8" s="6"/>
    </row>
    <row r="9" spans="1:56" ht="15.75" customHeight="1" x14ac:dyDescent="0.2">
      <c r="A9" s="196">
        <v>2</v>
      </c>
      <c r="B9" s="197" t="s">
        <v>48</v>
      </c>
      <c r="C9" s="198">
        <v>26</v>
      </c>
      <c r="D9" s="199" t="s">
        <v>36</v>
      </c>
      <c r="E9" s="200" t="s">
        <v>648</v>
      </c>
      <c r="F9" s="200" t="s">
        <v>649</v>
      </c>
      <c r="G9" s="200" t="s">
        <v>395</v>
      </c>
      <c r="H9" s="200" t="s">
        <v>411</v>
      </c>
      <c r="I9" s="200" t="s">
        <v>319</v>
      </c>
      <c r="J9" s="201" t="s">
        <v>396</v>
      </c>
      <c r="K9" s="201" t="s">
        <v>397</v>
      </c>
      <c r="L9" s="201" t="s">
        <v>27</v>
      </c>
      <c r="M9" s="201" t="s">
        <v>398</v>
      </c>
      <c r="N9" s="201" t="s">
        <v>399</v>
      </c>
      <c r="O9" s="201" t="s">
        <v>400</v>
      </c>
      <c r="P9" s="201" t="s">
        <v>380</v>
      </c>
      <c r="Q9" s="201" t="s">
        <v>401</v>
      </c>
      <c r="R9" s="201"/>
      <c r="S9" s="201" t="s">
        <v>403</v>
      </c>
      <c r="T9" s="201" t="s">
        <v>404</v>
      </c>
      <c r="U9" s="202" t="s">
        <v>405</v>
      </c>
      <c r="V9" s="202" t="s">
        <v>406</v>
      </c>
      <c r="W9" s="202" t="s">
        <v>407</v>
      </c>
      <c r="X9" s="203"/>
      <c r="Y9" s="202" t="s">
        <v>305</v>
      </c>
      <c r="Z9" s="202" t="s">
        <v>306</v>
      </c>
      <c r="AA9" s="204" t="s">
        <v>307</v>
      </c>
      <c r="AB9" s="205" t="s">
        <v>308</v>
      </c>
      <c r="AC9" s="205" t="s">
        <v>286</v>
      </c>
      <c r="AD9" s="150">
        <f t="shared" si="0"/>
        <v>22</v>
      </c>
      <c r="AE9" s="31"/>
      <c r="AF9" s="6"/>
      <c r="AG9" s="6"/>
      <c r="AH9" s="6"/>
      <c r="AI9" s="31"/>
      <c r="AJ9" s="6"/>
      <c r="AK9" s="6"/>
      <c r="AL9" s="6"/>
      <c r="AM9" s="31"/>
      <c r="AN9" s="31"/>
      <c r="AO9" s="31"/>
      <c r="AP9" s="31"/>
      <c r="AQ9" s="6"/>
      <c r="AR9" s="6"/>
      <c r="AS9" s="6"/>
      <c r="AT9" s="6"/>
      <c r="AU9" s="6"/>
      <c r="AV9" s="6"/>
      <c r="AW9" s="6"/>
      <c r="AX9" s="6"/>
      <c r="AY9" s="6"/>
      <c r="AZ9" s="6"/>
      <c r="BA9" s="6"/>
      <c r="BB9" s="6"/>
      <c r="BC9" s="6"/>
      <c r="BD9" s="6"/>
    </row>
    <row r="10" spans="1:56" ht="15.75" customHeight="1" x14ac:dyDescent="0.2">
      <c r="A10" s="196"/>
      <c r="B10" s="222" t="s">
        <v>424</v>
      </c>
      <c r="C10" s="198">
        <v>26</v>
      </c>
      <c r="D10" s="223" t="s">
        <v>36</v>
      </c>
      <c r="E10" s="200" t="s">
        <v>648</v>
      </c>
      <c r="F10" s="200" t="s">
        <v>649</v>
      </c>
      <c r="G10" s="200" t="s">
        <v>395</v>
      </c>
      <c r="H10" s="200" t="s">
        <v>411</v>
      </c>
      <c r="I10" s="200" t="s">
        <v>319</v>
      </c>
      <c r="J10" s="201" t="s">
        <v>396</v>
      </c>
      <c r="K10" s="201" t="s">
        <v>397</v>
      </c>
      <c r="L10" s="201" t="s">
        <v>27</v>
      </c>
      <c r="M10" s="201" t="s">
        <v>398</v>
      </c>
      <c r="N10" s="201" t="s">
        <v>399</v>
      </c>
      <c r="O10" s="201" t="s">
        <v>400</v>
      </c>
      <c r="P10" s="201" t="s">
        <v>380</v>
      </c>
      <c r="Q10" s="201" t="s">
        <v>401</v>
      </c>
      <c r="R10" s="201" t="s">
        <v>402</v>
      </c>
      <c r="S10" s="201" t="s">
        <v>403</v>
      </c>
      <c r="T10" s="201" t="s">
        <v>404</v>
      </c>
      <c r="U10" s="202" t="s">
        <v>405</v>
      </c>
      <c r="V10" s="202" t="s">
        <v>406</v>
      </c>
      <c r="W10" s="202" t="s">
        <v>407</v>
      </c>
      <c r="X10" s="203" t="s">
        <v>408</v>
      </c>
      <c r="Y10" s="202" t="s">
        <v>305</v>
      </c>
      <c r="Z10" s="202" t="s">
        <v>306</v>
      </c>
      <c r="AA10" s="204" t="s">
        <v>307</v>
      </c>
      <c r="AB10" s="205" t="s">
        <v>308</v>
      </c>
      <c r="AC10" s="205" t="s">
        <v>286</v>
      </c>
      <c r="AD10" s="150">
        <f t="shared" si="0"/>
        <v>24</v>
      </c>
      <c r="AE10" s="31"/>
      <c r="AF10" s="6"/>
      <c r="AG10" s="6"/>
      <c r="AH10" s="6"/>
      <c r="AI10" s="31"/>
      <c r="AJ10" s="6"/>
      <c r="AK10" s="6"/>
      <c r="AL10" s="6"/>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47">
        <v>4</v>
      </c>
      <c r="B11" s="48" t="s">
        <v>37</v>
      </c>
      <c r="C11" s="63">
        <v>25</v>
      </c>
      <c r="D11" s="74" t="s">
        <v>42</v>
      </c>
      <c r="E11" s="68" t="s">
        <v>648</v>
      </c>
      <c r="F11" s="68" t="s">
        <v>649</v>
      </c>
      <c r="G11" s="68" t="s">
        <v>395</v>
      </c>
      <c r="H11" s="68" t="s">
        <v>411</v>
      </c>
      <c r="I11" s="68" t="s">
        <v>319</v>
      </c>
      <c r="J11" s="124" t="s">
        <v>396</v>
      </c>
      <c r="K11" s="124" t="s">
        <v>397</v>
      </c>
      <c r="L11" s="124" t="s">
        <v>27</v>
      </c>
      <c r="M11" s="124" t="s">
        <v>398</v>
      </c>
      <c r="N11" s="124" t="s">
        <v>399</v>
      </c>
      <c r="O11" s="124" t="s">
        <v>400</v>
      </c>
      <c r="P11" s="124" t="s">
        <v>380</v>
      </c>
      <c r="Q11" s="124" t="s">
        <v>401</v>
      </c>
      <c r="R11" s="124" t="s">
        <v>402</v>
      </c>
      <c r="S11" s="124" t="s">
        <v>403</v>
      </c>
      <c r="T11" s="124" t="s">
        <v>404</v>
      </c>
      <c r="U11" s="131" t="s">
        <v>405</v>
      </c>
      <c r="V11" s="131" t="s">
        <v>406</v>
      </c>
      <c r="W11" s="131" t="s">
        <v>407</v>
      </c>
      <c r="X11" s="136" t="s">
        <v>408</v>
      </c>
      <c r="Y11" s="131" t="s">
        <v>305</v>
      </c>
      <c r="Z11" s="131" t="s">
        <v>306</v>
      </c>
      <c r="AA11" s="149" t="s">
        <v>307</v>
      </c>
      <c r="AB11" s="138" t="s">
        <v>308</v>
      </c>
      <c r="AC11" s="138" t="s">
        <v>286</v>
      </c>
      <c r="AD11" s="150">
        <f t="shared" si="0"/>
        <v>24</v>
      </c>
      <c r="AE11" s="31"/>
      <c r="AF11" s="6"/>
      <c r="AG11" s="6"/>
      <c r="AH11" s="6"/>
      <c r="AI11" s="31"/>
      <c r="AM11" s="31"/>
      <c r="AN11" s="31"/>
      <c r="AO11" s="31"/>
      <c r="AP11" s="31"/>
      <c r="AQ11" s="6" t="s">
        <v>34</v>
      </c>
      <c r="AR11" s="6"/>
      <c r="AS11" s="6"/>
      <c r="AT11" s="6"/>
      <c r="AU11" s="6"/>
      <c r="AV11" s="6"/>
      <c r="AW11" s="6"/>
      <c r="AX11" s="6"/>
      <c r="AY11" s="6"/>
      <c r="AZ11" s="6"/>
      <c r="BA11" s="6"/>
      <c r="BB11" s="6"/>
      <c r="BC11" s="6"/>
      <c r="BD11" s="6"/>
    </row>
    <row r="12" spans="1:56" ht="15.75" customHeight="1" x14ac:dyDescent="0.2">
      <c r="A12" s="47">
        <v>5</v>
      </c>
      <c r="B12" s="48" t="s">
        <v>53</v>
      </c>
      <c r="C12" s="63">
        <v>25</v>
      </c>
      <c r="D12" s="74"/>
      <c r="E12" s="68" t="s">
        <v>648</v>
      </c>
      <c r="F12" s="68" t="s">
        <v>649</v>
      </c>
      <c r="G12" s="68" t="s">
        <v>395</v>
      </c>
      <c r="H12" s="68" t="s">
        <v>411</v>
      </c>
      <c r="I12" s="68" t="s">
        <v>319</v>
      </c>
      <c r="J12" s="124" t="s">
        <v>396</v>
      </c>
      <c r="K12" s="124" t="s">
        <v>397</v>
      </c>
      <c r="L12" s="124" t="s">
        <v>27</v>
      </c>
      <c r="M12" s="124" t="s">
        <v>398</v>
      </c>
      <c r="N12" s="124" t="s">
        <v>399</v>
      </c>
      <c r="O12" s="124" t="s">
        <v>400</v>
      </c>
      <c r="P12" s="124" t="s">
        <v>380</v>
      </c>
      <c r="Q12" s="124" t="s">
        <v>401</v>
      </c>
      <c r="R12" s="124"/>
      <c r="S12" s="124" t="s">
        <v>403</v>
      </c>
      <c r="T12" s="124" t="s">
        <v>404</v>
      </c>
      <c r="U12" s="131" t="s">
        <v>405</v>
      </c>
      <c r="V12" s="131" t="s">
        <v>406</v>
      </c>
      <c r="W12" s="131" t="s">
        <v>407</v>
      </c>
      <c r="X12" s="136" t="s">
        <v>408</v>
      </c>
      <c r="Y12" s="131" t="s">
        <v>305</v>
      </c>
      <c r="Z12" s="131" t="s">
        <v>306</v>
      </c>
      <c r="AA12" s="149" t="s">
        <v>307</v>
      </c>
      <c r="AB12" s="138" t="s">
        <v>308</v>
      </c>
      <c r="AC12" s="138" t="s">
        <v>286</v>
      </c>
      <c r="AD12" s="150">
        <f t="shared" si="0"/>
        <v>23</v>
      </c>
      <c r="AE12" s="31"/>
      <c r="AF12" s="6"/>
      <c r="AG12" s="6"/>
      <c r="AH12" s="6"/>
      <c r="AI12" s="31"/>
      <c r="AJ12" s="6"/>
      <c r="AK12" s="6"/>
      <c r="AL12" s="6"/>
      <c r="AM12" s="31"/>
      <c r="AN12" s="31"/>
      <c r="AO12" s="31"/>
      <c r="AP12" s="31"/>
      <c r="AQ12" s="6"/>
      <c r="AR12" s="6"/>
      <c r="AS12" s="6"/>
      <c r="AT12" s="6"/>
      <c r="AU12" s="6"/>
      <c r="AV12" s="6"/>
      <c r="AW12" s="6"/>
      <c r="AX12" s="6"/>
      <c r="AY12" s="6"/>
      <c r="AZ12" s="6"/>
      <c r="BA12" s="6"/>
      <c r="BB12" s="6"/>
      <c r="BC12" s="6"/>
      <c r="BD12" s="6"/>
    </row>
    <row r="13" spans="1:56" ht="15.75" customHeight="1" x14ac:dyDescent="0.2">
      <c r="A13" s="47"/>
      <c r="B13" s="48" t="s">
        <v>280</v>
      </c>
      <c r="C13" s="63">
        <v>25</v>
      </c>
      <c r="D13" s="74"/>
      <c r="E13" s="68" t="s">
        <v>648</v>
      </c>
      <c r="F13" s="68" t="s">
        <v>649</v>
      </c>
      <c r="G13" s="68" t="s">
        <v>395</v>
      </c>
      <c r="H13" s="68" t="s">
        <v>411</v>
      </c>
      <c r="I13" s="68" t="s">
        <v>319</v>
      </c>
      <c r="J13" s="124" t="s">
        <v>396</v>
      </c>
      <c r="K13" s="124" t="s">
        <v>397</v>
      </c>
      <c r="L13" s="124" t="s">
        <v>27</v>
      </c>
      <c r="M13" s="124" t="s">
        <v>398</v>
      </c>
      <c r="N13" s="124" t="s">
        <v>399</v>
      </c>
      <c r="O13" s="124" t="s">
        <v>400</v>
      </c>
      <c r="P13" s="124" t="s">
        <v>380</v>
      </c>
      <c r="Q13" s="124" t="s">
        <v>401</v>
      </c>
      <c r="R13" s="124" t="s">
        <v>402</v>
      </c>
      <c r="S13" s="124" t="s">
        <v>403</v>
      </c>
      <c r="T13" s="124"/>
      <c r="U13" s="131" t="s">
        <v>405</v>
      </c>
      <c r="V13" s="131" t="s">
        <v>406</v>
      </c>
      <c r="W13" s="131" t="s">
        <v>407</v>
      </c>
      <c r="X13" s="136" t="s">
        <v>408</v>
      </c>
      <c r="Y13" s="131" t="s">
        <v>305</v>
      </c>
      <c r="Z13" s="131" t="s">
        <v>306</v>
      </c>
      <c r="AA13" s="149" t="s">
        <v>307</v>
      </c>
      <c r="AB13" s="138" t="s">
        <v>308</v>
      </c>
      <c r="AC13" s="138" t="s">
        <v>286</v>
      </c>
      <c r="AD13" s="150">
        <f t="shared" si="0"/>
        <v>23</v>
      </c>
      <c r="AE13" s="31"/>
      <c r="AI13" s="31"/>
      <c r="AJ13" s="6"/>
      <c r="AK13" s="6"/>
      <c r="AL13" s="6"/>
      <c r="AM13" s="31"/>
      <c r="AN13" s="31"/>
      <c r="AO13" s="31"/>
      <c r="AP13" s="31"/>
      <c r="AQ13" s="6"/>
    </row>
    <row r="14" spans="1:56" ht="15.75" customHeight="1" x14ac:dyDescent="0.2">
      <c r="A14" s="47">
        <v>7</v>
      </c>
      <c r="B14" s="48" t="s">
        <v>92</v>
      </c>
      <c r="C14" s="63">
        <v>24</v>
      </c>
      <c r="D14" s="74" t="s">
        <v>36</v>
      </c>
      <c r="E14" s="68" t="s">
        <v>648</v>
      </c>
      <c r="F14" s="68" t="s">
        <v>649</v>
      </c>
      <c r="G14" s="68" t="s">
        <v>395</v>
      </c>
      <c r="H14" s="68" t="s">
        <v>411</v>
      </c>
      <c r="I14" s="68" t="s">
        <v>319</v>
      </c>
      <c r="J14" s="124" t="s">
        <v>396</v>
      </c>
      <c r="K14" s="124" t="s">
        <v>397</v>
      </c>
      <c r="L14" s="124" t="s">
        <v>27</v>
      </c>
      <c r="M14" s="124" t="s">
        <v>398</v>
      </c>
      <c r="N14" s="124" t="s">
        <v>399</v>
      </c>
      <c r="O14" s="124" t="s">
        <v>400</v>
      </c>
      <c r="P14" s="124" t="s">
        <v>380</v>
      </c>
      <c r="Q14" s="124" t="s">
        <v>401</v>
      </c>
      <c r="R14" s="124"/>
      <c r="S14" s="124" t="s">
        <v>403</v>
      </c>
      <c r="T14" s="124" t="s">
        <v>404</v>
      </c>
      <c r="U14" s="131" t="s">
        <v>405</v>
      </c>
      <c r="V14" s="131" t="s">
        <v>406</v>
      </c>
      <c r="W14" s="131" t="s">
        <v>407</v>
      </c>
      <c r="X14" s="136" t="s">
        <v>408</v>
      </c>
      <c r="Y14" s="131" t="s">
        <v>305</v>
      </c>
      <c r="Z14" s="131" t="s">
        <v>306</v>
      </c>
      <c r="AA14" s="149" t="s">
        <v>307</v>
      </c>
      <c r="AB14" s="138" t="s">
        <v>308</v>
      </c>
      <c r="AC14" s="138" t="s">
        <v>286</v>
      </c>
      <c r="AD14" s="150">
        <f t="shared" si="0"/>
        <v>23</v>
      </c>
      <c r="AE14" s="31"/>
      <c r="AF14" s="6"/>
      <c r="AG14" s="6"/>
      <c r="AH14" s="6"/>
      <c r="AI14" s="31"/>
    </row>
    <row r="15" spans="1:56" ht="15.75" customHeight="1" x14ac:dyDescent="0.2">
      <c r="A15" s="47">
        <v>8</v>
      </c>
      <c r="B15" s="48" t="s">
        <v>539</v>
      </c>
      <c r="C15" s="63">
        <v>24</v>
      </c>
      <c r="D15" s="74" t="s">
        <v>19</v>
      </c>
      <c r="E15" s="68" t="s">
        <v>648</v>
      </c>
      <c r="F15" s="68" t="s">
        <v>649</v>
      </c>
      <c r="G15" s="68" t="s">
        <v>395</v>
      </c>
      <c r="H15" s="68" t="s">
        <v>411</v>
      </c>
      <c r="I15" s="68" t="s">
        <v>319</v>
      </c>
      <c r="J15" s="124" t="s">
        <v>396</v>
      </c>
      <c r="K15" s="124" t="s">
        <v>397</v>
      </c>
      <c r="L15" s="124" t="s">
        <v>27</v>
      </c>
      <c r="M15" s="124" t="s">
        <v>398</v>
      </c>
      <c r="N15" s="124" t="s">
        <v>399</v>
      </c>
      <c r="O15" s="124" t="s">
        <v>400</v>
      </c>
      <c r="P15" s="124"/>
      <c r="Q15" s="124" t="s">
        <v>401</v>
      </c>
      <c r="R15" s="124" t="s">
        <v>402</v>
      </c>
      <c r="S15" s="124" t="s">
        <v>403</v>
      </c>
      <c r="T15" s="124" t="s">
        <v>404</v>
      </c>
      <c r="U15" s="131" t="s">
        <v>405</v>
      </c>
      <c r="V15" s="131" t="s">
        <v>406</v>
      </c>
      <c r="W15" s="131" t="s">
        <v>407</v>
      </c>
      <c r="X15" s="136" t="s">
        <v>408</v>
      </c>
      <c r="Y15" s="131" t="s">
        <v>305</v>
      </c>
      <c r="Z15" s="131" t="s">
        <v>306</v>
      </c>
      <c r="AA15" s="149" t="s">
        <v>307</v>
      </c>
      <c r="AB15" s="138" t="s">
        <v>308</v>
      </c>
      <c r="AC15" s="138" t="s">
        <v>286</v>
      </c>
      <c r="AD15" s="150">
        <f t="shared" si="0"/>
        <v>24</v>
      </c>
      <c r="AE15" s="31"/>
      <c r="AF15" s="6"/>
      <c r="AG15" s="6"/>
      <c r="AH15" s="6"/>
      <c r="AI15" s="31"/>
      <c r="AM15" s="31"/>
      <c r="AN15" s="31"/>
      <c r="AO15" s="31"/>
      <c r="AP15" s="31"/>
      <c r="AQ15" s="6" t="s">
        <v>34</v>
      </c>
    </row>
    <row r="16" spans="1:56" ht="15.75" customHeight="1" x14ac:dyDescent="0.2">
      <c r="A16" s="47"/>
      <c r="B16" s="48" t="s">
        <v>91</v>
      </c>
      <c r="C16" s="63">
        <v>24</v>
      </c>
      <c r="D16" s="74" t="s">
        <v>19</v>
      </c>
      <c r="E16" s="68" t="s">
        <v>648</v>
      </c>
      <c r="F16" s="68" t="s">
        <v>649</v>
      </c>
      <c r="G16" s="68" t="s">
        <v>395</v>
      </c>
      <c r="H16" s="68" t="s">
        <v>411</v>
      </c>
      <c r="I16" s="68" t="s">
        <v>319</v>
      </c>
      <c r="J16" s="124" t="s">
        <v>396</v>
      </c>
      <c r="K16" s="124" t="s">
        <v>397</v>
      </c>
      <c r="L16" s="124" t="s">
        <v>27</v>
      </c>
      <c r="M16" s="124" t="s">
        <v>398</v>
      </c>
      <c r="N16" s="124" t="s">
        <v>399</v>
      </c>
      <c r="O16" s="124" t="s">
        <v>400</v>
      </c>
      <c r="P16" s="124" t="s">
        <v>380</v>
      </c>
      <c r="Q16" s="124" t="s">
        <v>401</v>
      </c>
      <c r="R16" s="124" t="s">
        <v>402</v>
      </c>
      <c r="S16" s="124" t="s">
        <v>403</v>
      </c>
      <c r="T16" s="124" t="s">
        <v>404</v>
      </c>
      <c r="U16" s="131" t="s">
        <v>405</v>
      </c>
      <c r="V16" s="131" t="s">
        <v>406</v>
      </c>
      <c r="W16" s="131" t="s">
        <v>407</v>
      </c>
      <c r="X16" s="136" t="s">
        <v>408</v>
      </c>
      <c r="Y16" s="131" t="s">
        <v>305</v>
      </c>
      <c r="Z16" s="131" t="s">
        <v>306</v>
      </c>
      <c r="AA16" s="149"/>
      <c r="AB16" s="138" t="s">
        <v>308</v>
      </c>
      <c r="AC16" s="138" t="s">
        <v>286</v>
      </c>
      <c r="AD16" s="150">
        <f t="shared" si="0"/>
        <v>23</v>
      </c>
      <c r="AE16" s="31"/>
      <c r="AI16" s="31"/>
    </row>
    <row r="17" spans="1:44" ht="15.75" customHeight="1" x14ac:dyDescent="0.2">
      <c r="A17" s="47">
        <v>10</v>
      </c>
      <c r="B17" s="48" t="s">
        <v>41</v>
      </c>
      <c r="C17" s="63">
        <v>23</v>
      </c>
      <c r="D17" s="74" t="s">
        <v>32</v>
      </c>
      <c r="E17" s="68" t="s">
        <v>648</v>
      </c>
      <c r="F17" s="68" t="s">
        <v>649</v>
      </c>
      <c r="G17" s="68" t="s">
        <v>395</v>
      </c>
      <c r="H17" s="68" t="s">
        <v>411</v>
      </c>
      <c r="I17" s="68" t="s">
        <v>319</v>
      </c>
      <c r="J17" s="124" t="s">
        <v>396</v>
      </c>
      <c r="K17" s="124" t="s">
        <v>397</v>
      </c>
      <c r="L17" s="124" t="s">
        <v>27</v>
      </c>
      <c r="M17" s="124" t="s">
        <v>398</v>
      </c>
      <c r="N17" s="124" t="s">
        <v>399</v>
      </c>
      <c r="O17" s="124" t="s">
        <v>400</v>
      </c>
      <c r="P17" s="124" t="s">
        <v>380</v>
      </c>
      <c r="Q17" s="124" t="s">
        <v>401</v>
      </c>
      <c r="R17" s="124"/>
      <c r="S17" s="124" t="s">
        <v>403</v>
      </c>
      <c r="T17" s="124" t="s">
        <v>404</v>
      </c>
      <c r="U17" s="131"/>
      <c r="V17" s="131" t="s">
        <v>406</v>
      </c>
      <c r="W17" s="131" t="s">
        <v>407</v>
      </c>
      <c r="X17" s="136" t="s">
        <v>408</v>
      </c>
      <c r="Y17" s="131"/>
      <c r="Z17" s="131" t="s">
        <v>306</v>
      </c>
      <c r="AA17" s="149" t="s">
        <v>307</v>
      </c>
      <c r="AB17" s="138" t="s">
        <v>308</v>
      </c>
      <c r="AC17" s="138" t="s">
        <v>286</v>
      </c>
      <c r="AD17" s="150">
        <f t="shared" si="0"/>
        <v>21</v>
      </c>
      <c r="AE17" s="31"/>
      <c r="AI17" s="31"/>
      <c r="AQ17" s="34"/>
    </row>
    <row r="18" spans="1:44" ht="15.75" customHeight="1" x14ac:dyDescent="0.2">
      <c r="A18" s="47">
        <v>11</v>
      </c>
      <c r="B18" s="48" t="s">
        <v>250</v>
      </c>
      <c r="C18" s="63">
        <v>23</v>
      </c>
      <c r="D18" s="74" t="s">
        <v>36</v>
      </c>
      <c r="E18" s="68" t="s">
        <v>648</v>
      </c>
      <c r="F18" s="68" t="s">
        <v>649</v>
      </c>
      <c r="G18" s="68" t="s">
        <v>395</v>
      </c>
      <c r="H18" s="68" t="s">
        <v>411</v>
      </c>
      <c r="I18" s="68" t="s">
        <v>319</v>
      </c>
      <c r="J18" s="124" t="s">
        <v>396</v>
      </c>
      <c r="K18" s="124" t="s">
        <v>397</v>
      </c>
      <c r="L18" s="124" t="s">
        <v>27</v>
      </c>
      <c r="M18" s="124" t="s">
        <v>398</v>
      </c>
      <c r="N18" s="124" t="s">
        <v>399</v>
      </c>
      <c r="O18" s="124" t="s">
        <v>400</v>
      </c>
      <c r="P18" s="124" t="s">
        <v>380</v>
      </c>
      <c r="Q18" s="124" t="s">
        <v>401</v>
      </c>
      <c r="R18" s="124"/>
      <c r="S18" s="124" t="s">
        <v>403</v>
      </c>
      <c r="T18" s="124" t="s">
        <v>404</v>
      </c>
      <c r="U18" s="131"/>
      <c r="V18" s="131" t="s">
        <v>406</v>
      </c>
      <c r="W18" s="131" t="s">
        <v>407</v>
      </c>
      <c r="X18" s="136" t="s">
        <v>408</v>
      </c>
      <c r="Y18" s="131" t="s">
        <v>305</v>
      </c>
      <c r="Z18" s="131" t="s">
        <v>306</v>
      </c>
      <c r="AA18" s="149" t="s">
        <v>307</v>
      </c>
      <c r="AB18" s="138" t="s">
        <v>308</v>
      </c>
      <c r="AC18" s="138" t="s">
        <v>286</v>
      </c>
      <c r="AD18" s="150">
        <f t="shared" si="0"/>
        <v>22</v>
      </c>
      <c r="AE18" s="31"/>
      <c r="AI18" s="31"/>
    </row>
    <row r="19" spans="1:44" ht="15.75" customHeight="1" x14ac:dyDescent="0.2">
      <c r="A19" s="47">
        <v>12</v>
      </c>
      <c r="B19" s="48" t="s">
        <v>55</v>
      </c>
      <c r="C19" s="63">
        <v>23</v>
      </c>
      <c r="D19" s="74" t="s">
        <v>19</v>
      </c>
      <c r="E19" s="68" t="s">
        <v>648</v>
      </c>
      <c r="F19" s="68" t="s">
        <v>649</v>
      </c>
      <c r="G19" s="68" t="s">
        <v>395</v>
      </c>
      <c r="H19" s="68" t="s">
        <v>411</v>
      </c>
      <c r="I19" s="68" t="s">
        <v>319</v>
      </c>
      <c r="J19" s="124" t="s">
        <v>396</v>
      </c>
      <c r="K19" s="124" t="s">
        <v>397</v>
      </c>
      <c r="L19" s="124" t="s">
        <v>27</v>
      </c>
      <c r="M19" s="124" t="s">
        <v>398</v>
      </c>
      <c r="N19" s="124" t="s">
        <v>399</v>
      </c>
      <c r="O19" s="124" t="s">
        <v>400</v>
      </c>
      <c r="P19" s="124" t="s">
        <v>380</v>
      </c>
      <c r="Q19" s="124" t="s">
        <v>401</v>
      </c>
      <c r="R19" s="124" t="s">
        <v>402</v>
      </c>
      <c r="S19" s="124"/>
      <c r="T19" s="124" t="s">
        <v>404</v>
      </c>
      <c r="U19" s="131" t="s">
        <v>405</v>
      </c>
      <c r="V19" s="131"/>
      <c r="W19" s="131" t="s">
        <v>407</v>
      </c>
      <c r="X19" s="136"/>
      <c r="Y19" s="131" t="s">
        <v>305</v>
      </c>
      <c r="Z19" s="131" t="s">
        <v>306</v>
      </c>
      <c r="AA19" s="149" t="s">
        <v>307</v>
      </c>
      <c r="AB19" s="138" t="s">
        <v>308</v>
      </c>
      <c r="AC19" s="138" t="s">
        <v>286</v>
      </c>
      <c r="AD19" s="150">
        <f t="shared" si="0"/>
        <v>21</v>
      </c>
      <c r="AE19" s="31"/>
      <c r="AI19" s="31"/>
      <c r="AM19" s="31"/>
      <c r="AN19" s="31"/>
      <c r="AO19" s="31"/>
      <c r="AP19" s="31"/>
    </row>
    <row r="20" spans="1:44" ht="15.75" customHeight="1" x14ac:dyDescent="0.2">
      <c r="A20" s="212">
        <v>13</v>
      </c>
      <c r="B20" s="48" t="s">
        <v>226</v>
      </c>
      <c r="C20" s="63">
        <v>23</v>
      </c>
      <c r="D20" s="74"/>
      <c r="E20" s="115" t="s">
        <v>648</v>
      </c>
      <c r="F20" s="68" t="s">
        <v>649</v>
      </c>
      <c r="G20" s="68" t="s">
        <v>395</v>
      </c>
      <c r="H20" s="68" t="s">
        <v>411</v>
      </c>
      <c r="I20" s="68" t="s">
        <v>319</v>
      </c>
      <c r="J20" s="124" t="s">
        <v>396</v>
      </c>
      <c r="K20" s="124" t="s">
        <v>397</v>
      </c>
      <c r="L20" s="124" t="s">
        <v>27</v>
      </c>
      <c r="M20" s="124" t="s">
        <v>398</v>
      </c>
      <c r="N20" s="124"/>
      <c r="O20" s="124" t="s">
        <v>400</v>
      </c>
      <c r="P20" s="124" t="s">
        <v>380</v>
      </c>
      <c r="Q20" s="124" t="s">
        <v>401</v>
      </c>
      <c r="R20" s="124"/>
      <c r="S20" s="124" t="s">
        <v>403</v>
      </c>
      <c r="T20" s="124" t="s">
        <v>404</v>
      </c>
      <c r="U20" s="131" t="s">
        <v>405</v>
      </c>
      <c r="V20" s="131" t="s">
        <v>406</v>
      </c>
      <c r="W20" s="131" t="s">
        <v>407</v>
      </c>
      <c r="X20" s="136" t="s">
        <v>408</v>
      </c>
      <c r="Y20" s="131"/>
      <c r="Z20" s="131" t="s">
        <v>306</v>
      </c>
      <c r="AA20" s="149" t="s">
        <v>307</v>
      </c>
      <c r="AB20" s="138" t="s">
        <v>308</v>
      </c>
      <c r="AC20" s="138" t="s">
        <v>286</v>
      </c>
      <c r="AD20" s="150">
        <f t="shared" ref="AD20:AD83" si="1">COUNTA(E20:O20,Q20:AC20)</f>
        <v>21</v>
      </c>
      <c r="AE20" s="31"/>
      <c r="AI20" s="31"/>
      <c r="AM20" s="31"/>
      <c r="AN20" s="31"/>
      <c r="AO20" s="31"/>
      <c r="AP20" s="31"/>
    </row>
    <row r="21" spans="1:44" ht="15.75" customHeight="1" x14ac:dyDescent="0.2">
      <c r="A21" s="212">
        <v>14</v>
      </c>
      <c r="B21" s="48" t="s">
        <v>150</v>
      </c>
      <c r="C21" s="63">
        <v>22</v>
      </c>
      <c r="D21" s="74" t="s">
        <v>36</v>
      </c>
      <c r="E21" s="68" t="s">
        <v>648</v>
      </c>
      <c r="F21" s="68"/>
      <c r="G21" s="68" t="s">
        <v>395</v>
      </c>
      <c r="H21" s="68" t="s">
        <v>411</v>
      </c>
      <c r="I21" s="68" t="s">
        <v>319</v>
      </c>
      <c r="J21" s="124" t="s">
        <v>396</v>
      </c>
      <c r="K21" s="124" t="s">
        <v>397</v>
      </c>
      <c r="L21" s="124" t="s">
        <v>27</v>
      </c>
      <c r="M21" s="124" t="s">
        <v>398</v>
      </c>
      <c r="N21" s="124"/>
      <c r="O21" s="124" t="s">
        <v>400</v>
      </c>
      <c r="P21" s="124" t="s">
        <v>380</v>
      </c>
      <c r="Q21" s="124" t="s">
        <v>401</v>
      </c>
      <c r="R21" s="124"/>
      <c r="S21" s="124" t="s">
        <v>403</v>
      </c>
      <c r="T21" s="124" t="s">
        <v>404</v>
      </c>
      <c r="U21" s="131" t="s">
        <v>405</v>
      </c>
      <c r="V21" s="131"/>
      <c r="W21" s="131" t="s">
        <v>407</v>
      </c>
      <c r="X21" s="136" t="s">
        <v>408</v>
      </c>
      <c r="Y21" s="131"/>
      <c r="Z21" s="131" t="s">
        <v>306</v>
      </c>
      <c r="AA21" s="149" t="s">
        <v>307</v>
      </c>
      <c r="AB21" s="138"/>
      <c r="AC21" s="138" t="s">
        <v>286</v>
      </c>
      <c r="AD21" s="150">
        <f t="shared" si="1"/>
        <v>18</v>
      </c>
      <c r="AE21" s="31"/>
      <c r="AI21" s="31"/>
    </row>
    <row r="22" spans="1:44" ht="15.75" customHeight="1" x14ac:dyDescent="0.2">
      <c r="A22" s="212">
        <v>15</v>
      </c>
      <c r="B22" s="48" t="s">
        <v>447</v>
      </c>
      <c r="C22" s="63">
        <v>22</v>
      </c>
      <c r="D22" s="74" t="s">
        <v>19</v>
      </c>
      <c r="E22" s="68" t="s">
        <v>648</v>
      </c>
      <c r="F22" s="68" t="s">
        <v>649</v>
      </c>
      <c r="G22" s="68" t="s">
        <v>395</v>
      </c>
      <c r="H22" s="68" t="s">
        <v>411</v>
      </c>
      <c r="I22" s="68" t="s">
        <v>319</v>
      </c>
      <c r="J22" s="124" t="s">
        <v>396</v>
      </c>
      <c r="K22" s="124" t="s">
        <v>397</v>
      </c>
      <c r="L22" s="124" t="s">
        <v>27</v>
      </c>
      <c r="M22" s="124" t="s">
        <v>398</v>
      </c>
      <c r="N22" s="124" t="s">
        <v>399</v>
      </c>
      <c r="O22" s="124" t="s">
        <v>400</v>
      </c>
      <c r="P22" s="124" t="s">
        <v>380</v>
      </c>
      <c r="Q22" s="124" t="s">
        <v>401</v>
      </c>
      <c r="R22" s="124"/>
      <c r="S22" s="124"/>
      <c r="T22" s="124"/>
      <c r="U22" s="131" t="s">
        <v>405</v>
      </c>
      <c r="V22" s="131" t="s">
        <v>406</v>
      </c>
      <c r="W22" s="131" t="s">
        <v>407</v>
      </c>
      <c r="X22" s="136" t="s">
        <v>408</v>
      </c>
      <c r="Y22" s="131" t="s">
        <v>305</v>
      </c>
      <c r="Z22" s="131" t="s">
        <v>306</v>
      </c>
      <c r="AA22" s="149" t="s">
        <v>307</v>
      </c>
      <c r="AB22" s="138" t="s">
        <v>308</v>
      </c>
      <c r="AC22" s="138" t="s">
        <v>286</v>
      </c>
      <c r="AD22" s="150">
        <f t="shared" si="1"/>
        <v>21</v>
      </c>
      <c r="AE22" s="31"/>
      <c r="AI22" s="31"/>
    </row>
    <row r="23" spans="1:44" ht="15.75" customHeight="1" x14ac:dyDescent="0.2">
      <c r="A23" s="47"/>
      <c r="B23" s="48" t="s">
        <v>90</v>
      </c>
      <c r="C23" s="63">
        <v>22</v>
      </c>
      <c r="D23" s="74" t="s">
        <v>19</v>
      </c>
      <c r="E23" s="68" t="s">
        <v>648</v>
      </c>
      <c r="F23" s="68" t="s">
        <v>649</v>
      </c>
      <c r="G23" s="68" t="s">
        <v>395</v>
      </c>
      <c r="H23" s="68" t="s">
        <v>411</v>
      </c>
      <c r="I23" s="68" t="s">
        <v>319</v>
      </c>
      <c r="J23" s="124" t="s">
        <v>396</v>
      </c>
      <c r="K23" s="124" t="s">
        <v>397</v>
      </c>
      <c r="L23" s="124" t="s">
        <v>27</v>
      </c>
      <c r="M23" s="124" t="s">
        <v>398</v>
      </c>
      <c r="N23" s="124" t="s">
        <v>399</v>
      </c>
      <c r="O23" s="124" t="s">
        <v>400</v>
      </c>
      <c r="P23" s="124" t="s">
        <v>380</v>
      </c>
      <c r="Q23" s="124" t="s">
        <v>401</v>
      </c>
      <c r="R23" s="124"/>
      <c r="S23" s="124" t="s">
        <v>403</v>
      </c>
      <c r="T23" s="124" t="s">
        <v>404</v>
      </c>
      <c r="U23" s="131" t="s">
        <v>405</v>
      </c>
      <c r="V23" s="131" t="s">
        <v>406</v>
      </c>
      <c r="W23" s="131" t="s">
        <v>407</v>
      </c>
      <c r="X23" s="136" t="s">
        <v>408</v>
      </c>
      <c r="Y23" s="131"/>
      <c r="Z23" s="131" t="s">
        <v>306</v>
      </c>
      <c r="AA23" s="149" t="s">
        <v>307</v>
      </c>
      <c r="AB23" s="138"/>
      <c r="AC23" s="138" t="s">
        <v>286</v>
      </c>
      <c r="AD23" s="150">
        <f t="shared" si="1"/>
        <v>21</v>
      </c>
      <c r="AE23" s="31"/>
      <c r="AI23" s="31"/>
      <c r="AM23" s="31"/>
      <c r="AN23" s="31"/>
      <c r="AO23" s="31"/>
      <c r="AP23" s="31"/>
      <c r="AQ23" s="34"/>
      <c r="AR23" s="34"/>
    </row>
    <row r="24" spans="1:44" ht="15.75" customHeight="1" x14ac:dyDescent="0.25">
      <c r="A24" s="47">
        <v>17</v>
      </c>
      <c r="B24" s="151" t="s">
        <v>478</v>
      </c>
      <c r="C24" s="63">
        <v>22</v>
      </c>
      <c r="D24" s="73"/>
      <c r="E24" s="115"/>
      <c r="F24" s="68" t="s">
        <v>649</v>
      </c>
      <c r="G24" s="68" t="s">
        <v>395</v>
      </c>
      <c r="H24" s="68" t="s">
        <v>411</v>
      </c>
      <c r="I24" s="68" t="s">
        <v>319</v>
      </c>
      <c r="J24" s="124" t="s">
        <v>396</v>
      </c>
      <c r="K24" s="124" t="s">
        <v>397</v>
      </c>
      <c r="L24" s="124" t="s">
        <v>27</v>
      </c>
      <c r="M24" s="124" t="s">
        <v>398</v>
      </c>
      <c r="N24" s="124" t="s">
        <v>399</v>
      </c>
      <c r="O24" s="124" t="s">
        <v>400</v>
      </c>
      <c r="P24" s="147"/>
      <c r="Q24" s="124" t="s">
        <v>401</v>
      </c>
      <c r="R24" s="124" t="s">
        <v>402</v>
      </c>
      <c r="S24" s="124" t="s">
        <v>403</v>
      </c>
      <c r="T24" s="124"/>
      <c r="U24" s="131" t="s">
        <v>405</v>
      </c>
      <c r="V24" s="131" t="s">
        <v>406</v>
      </c>
      <c r="W24" s="131" t="s">
        <v>407</v>
      </c>
      <c r="X24" s="136" t="s">
        <v>408</v>
      </c>
      <c r="Y24" s="131" t="s">
        <v>305</v>
      </c>
      <c r="Z24" s="131" t="s">
        <v>306</v>
      </c>
      <c r="AA24" s="149" t="s">
        <v>307</v>
      </c>
      <c r="AB24" s="138" t="s">
        <v>308</v>
      </c>
      <c r="AC24" s="138" t="s">
        <v>286</v>
      </c>
      <c r="AD24" s="150">
        <f t="shared" si="1"/>
        <v>22</v>
      </c>
      <c r="AE24" s="31"/>
      <c r="AI24" s="31"/>
      <c r="AM24" s="31"/>
      <c r="AN24" s="31"/>
      <c r="AO24" s="31"/>
      <c r="AP24" s="31"/>
    </row>
    <row r="25" spans="1:44" ht="15.75" customHeight="1" x14ac:dyDescent="0.2">
      <c r="A25" s="47"/>
      <c r="B25" s="48" t="s">
        <v>52</v>
      </c>
      <c r="C25" s="63">
        <v>22</v>
      </c>
      <c r="D25" s="73"/>
      <c r="E25" s="68" t="s">
        <v>648</v>
      </c>
      <c r="F25" s="68" t="s">
        <v>649</v>
      </c>
      <c r="G25" s="68" t="s">
        <v>395</v>
      </c>
      <c r="H25" s="68" t="s">
        <v>411</v>
      </c>
      <c r="I25" s="68" t="s">
        <v>319</v>
      </c>
      <c r="J25" s="124" t="s">
        <v>396</v>
      </c>
      <c r="K25" s="124" t="s">
        <v>397</v>
      </c>
      <c r="L25" s="124" t="s">
        <v>27</v>
      </c>
      <c r="M25" s="124" t="s">
        <v>398</v>
      </c>
      <c r="N25" s="124" t="s">
        <v>399</v>
      </c>
      <c r="O25" s="124" t="s">
        <v>400</v>
      </c>
      <c r="P25" s="124" t="s">
        <v>380</v>
      </c>
      <c r="Q25" s="124" t="s">
        <v>401</v>
      </c>
      <c r="R25" s="124" t="s">
        <v>402</v>
      </c>
      <c r="S25" s="124" t="s">
        <v>403</v>
      </c>
      <c r="T25" s="124"/>
      <c r="U25" s="131" t="s">
        <v>405</v>
      </c>
      <c r="V25" s="131" t="s">
        <v>406</v>
      </c>
      <c r="W25" s="131" t="s">
        <v>407</v>
      </c>
      <c r="X25" s="136"/>
      <c r="Y25" s="131"/>
      <c r="Z25" s="131" t="s">
        <v>306</v>
      </c>
      <c r="AA25" s="149" t="s">
        <v>307</v>
      </c>
      <c r="AB25" s="138" t="s">
        <v>308</v>
      </c>
      <c r="AC25" s="138" t="s">
        <v>286</v>
      </c>
      <c r="AD25" s="150">
        <f t="shared" si="1"/>
        <v>21</v>
      </c>
      <c r="AE25" s="31"/>
      <c r="AI25" s="31"/>
      <c r="AM25" s="31"/>
      <c r="AN25" s="31"/>
      <c r="AO25" s="31"/>
      <c r="AP25" s="31"/>
    </row>
    <row r="26" spans="1:44" ht="15.75" customHeight="1" x14ac:dyDescent="0.2">
      <c r="A26" s="47">
        <v>19</v>
      </c>
      <c r="B26" s="48" t="s">
        <v>182</v>
      </c>
      <c r="C26" s="63">
        <v>21</v>
      </c>
      <c r="D26" s="74" t="s">
        <v>36</v>
      </c>
      <c r="E26" s="68" t="s">
        <v>648</v>
      </c>
      <c r="F26" s="68"/>
      <c r="G26" s="68" t="s">
        <v>395</v>
      </c>
      <c r="H26" s="68" t="s">
        <v>411</v>
      </c>
      <c r="I26" s="68" t="s">
        <v>319</v>
      </c>
      <c r="J26" s="124" t="s">
        <v>396</v>
      </c>
      <c r="K26" s="124" t="s">
        <v>397</v>
      </c>
      <c r="L26" s="124" t="s">
        <v>27</v>
      </c>
      <c r="M26" s="124"/>
      <c r="N26" s="124" t="s">
        <v>399</v>
      </c>
      <c r="O26" s="124" t="s">
        <v>400</v>
      </c>
      <c r="P26" s="124" t="s">
        <v>380</v>
      </c>
      <c r="Q26" s="124"/>
      <c r="R26" s="124"/>
      <c r="S26" s="124" t="s">
        <v>403</v>
      </c>
      <c r="T26" s="124" t="s">
        <v>404</v>
      </c>
      <c r="U26" s="131"/>
      <c r="V26" s="131"/>
      <c r="W26" s="131" t="s">
        <v>407</v>
      </c>
      <c r="X26" s="136" t="s">
        <v>408</v>
      </c>
      <c r="Y26" s="127" t="s">
        <v>650</v>
      </c>
      <c r="Z26" s="131" t="s">
        <v>306</v>
      </c>
      <c r="AA26" s="149"/>
      <c r="AB26" s="138" t="s">
        <v>308</v>
      </c>
      <c r="AC26" s="138" t="s">
        <v>286</v>
      </c>
      <c r="AD26" s="150">
        <f t="shared" si="1"/>
        <v>17</v>
      </c>
      <c r="AE26" s="31"/>
      <c r="AI26" s="31"/>
      <c r="AM26" s="31"/>
      <c r="AN26" s="31"/>
      <c r="AO26" s="31"/>
      <c r="AP26" s="31"/>
    </row>
    <row r="27" spans="1:44" ht="15.75" customHeight="1" x14ac:dyDescent="0.2">
      <c r="A27" s="47">
        <v>20</v>
      </c>
      <c r="B27" s="48" t="s">
        <v>84</v>
      </c>
      <c r="C27" s="63">
        <v>20</v>
      </c>
      <c r="D27" s="74" t="s">
        <v>36</v>
      </c>
      <c r="E27" s="68"/>
      <c r="F27" s="68" t="s">
        <v>649</v>
      </c>
      <c r="G27" s="68" t="s">
        <v>395</v>
      </c>
      <c r="H27" s="68"/>
      <c r="I27" s="68" t="s">
        <v>319</v>
      </c>
      <c r="J27" s="124"/>
      <c r="K27" s="124" t="s">
        <v>397</v>
      </c>
      <c r="L27" s="124" t="s">
        <v>27</v>
      </c>
      <c r="M27" s="124" t="s">
        <v>398</v>
      </c>
      <c r="N27" s="124" t="s">
        <v>399</v>
      </c>
      <c r="O27" s="147"/>
      <c r="P27" s="124" t="s">
        <v>380</v>
      </c>
      <c r="Q27" s="124" t="s">
        <v>401</v>
      </c>
      <c r="R27" s="124" t="s">
        <v>402</v>
      </c>
      <c r="S27" s="124" t="s">
        <v>403</v>
      </c>
      <c r="T27" s="124" t="s">
        <v>404</v>
      </c>
      <c r="U27" s="131" t="s">
        <v>405</v>
      </c>
      <c r="V27" s="131"/>
      <c r="W27" s="131" t="s">
        <v>407</v>
      </c>
      <c r="X27" s="136" t="s">
        <v>408</v>
      </c>
      <c r="Y27" s="131" t="s">
        <v>305</v>
      </c>
      <c r="Z27" s="131" t="s">
        <v>306</v>
      </c>
      <c r="AA27" s="149" t="s">
        <v>307</v>
      </c>
      <c r="AB27" s="138" t="s">
        <v>308</v>
      </c>
      <c r="AC27" s="138" t="s">
        <v>286</v>
      </c>
      <c r="AD27" s="150">
        <f t="shared" si="1"/>
        <v>19</v>
      </c>
      <c r="AE27" s="31"/>
    </row>
    <row r="28" spans="1:44" ht="15.75" customHeight="1" x14ac:dyDescent="0.2">
      <c r="A28" s="47">
        <v>21</v>
      </c>
      <c r="B28" s="48" t="s">
        <v>50</v>
      </c>
      <c r="C28" s="63">
        <v>20</v>
      </c>
      <c r="D28" s="74" t="s">
        <v>19</v>
      </c>
      <c r="E28" s="68" t="s">
        <v>648</v>
      </c>
      <c r="F28" s="68" t="s">
        <v>649</v>
      </c>
      <c r="G28" s="68" t="s">
        <v>395</v>
      </c>
      <c r="H28" s="68"/>
      <c r="I28" s="68" t="s">
        <v>319</v>
      </c>
      <c r="J28" s="124"/>
      <c r="K28" s="124" t="s">
        <v>397</v>
      </c>
      <c r="L28" s="124" t="s">
        <v>27</v>
      </c>
      <c r="M28" s="124" t="s">
        <v>398</v>
      </c>
      <c r="N28" s="124" t="s">
        <v>399</v>
      </c>
      <c r="O28" s="124" t="s">
        <v>400</v>
      </c>
      <c r="P28" s="124" t="s">
        <v>380</v>
      </c>
      <c r="Q28" s="124" t="s">
        <v>401</v>
      </c>
      <c r="R28" s="124"/>
      <c r="S28" s="124" t="s">
        <v>403</v>
      </c>
      <c r="T28" s="124" t="s">
        <v>404</v>
      </c>
      <c r="U28" s="131" t="s">
        <v>405</v>
      </c>
      <c r="V28" s="131" t="s">
        <v>406</v>
      </c>
      <c r="W28" s="131" t="s">
        <v>407</v>
      </c>
      <c r="X28" s="136"/>
      <c r="Y28" s="131" t="s">
        <v>305</v>
      </c>
      <c r="Z28" s="131" t="s">
        <v>306</v>
      </c>
      <c r="AA28" s="149"/>
      <c r="AB28" s="138" t="s">
        <v>308</v>
      </c>
      <c r="AC28" s="138" t="s">
        <v>286</v>
      </c>
      <c r="AD28" s="150">
        <f t="shared" si="1"/>
        <v>19</v>
      </c>
      <c r="AE28" s="31"/>
      <c r="AI28" s="31"/>
    </row>
    <row r="29" spans="1:44" ht="15.75" customHeight="1" x14ac:dyDescent="0.2">
      <c r="A29" s="47">
        <v>22</v>
      </c>
      <c r="B29" s="48" t="s">
        <v>413</v>
      </c>
      <c r="C29" s="63">
        <v>19</v>
      </c>
      <c r="D29" s="74" t="s">
        <v>36</v>
      </c>
      <c r="E29" s="68" t="s">
        <v>648</v>
      </c>
      <c r="F29" s="68" t="s">
        <v>649</v>
      </c>
      <c r="G29" s="68" t="s">
        <v>395</v>
      </c>
      <c r="H29" s="68"/>
      <c r="I29" s="68"/>
      <c r="J29" s="124"/>
      <c r="K29" s="124" t="s">
        <v>397</v>
      </c>
      <c r="L29" s="124" t="s">
        <v>27</v>
      </c>
      <c r="M29" s="124" t="s">
        <v>398</v>
      </c>
      <c r="N29" s="124" t="s">
        <v>399</v>
      </c>
      <c r="O29" s="124" t="s">
        <v>400</v>
      </c>
      <c r="P29" s="124" t="s">
        <v>380</v>
      </c>
      <c r="Q29" s="124" t="s">
        <v>401</v>
      </c>
      <c r="R29" s="124" t="s">
        <v>402</v>
      </c>
      <c r="S29" s="124"/>
      <c r="T29" s="124" t="s">
        <v>404</v>
      </c>
      <c r="U29" s="131"/>
      <c r="V29" s="131" t="s">
        <v>406</v>
      </c>
      <c r="W29" s="131" t="s">
        <v>407</v>
      </c>
      <c r="X29" s="136" t="s">
        <v>408</v>
      </c>
      <c r="Y29" s="131" t="s">
        <v>305</v>
      </c>
      <c r="Z29" s="127" t="s">
        <v>306</v>
      </c>
      <c r="AA29" s="149"/>
      <c r="AB29" s="138"/>
      <c r="AC29" s="138" t="s">
        <v>286</v>
      </c>
      <c r="AD29" s="150">
        <f t="shared" si="1"/>
        <v>17</v>
      </c>
      <c r="AE29" s="31"/>
      <c r="AI29" s="31"/>
    </row>
    <row r="30" spans="1:44" ht="15.75" customHeight="1" x14ac:dyDescent="0.2">
      <c r="A30" s="212"/>
      <c r="B30" s="48" t="s">
        <v>18</v>
      </c>
      <c r="C30" s="63">
        <v>19</v>
      </c>
      <c r="D30" s="74" t="s">
        <v>36</v>
      </c>
      <c r="E30" s="68" t="s">
        <v>648</v>
      </c>
      <c r="F30" s="68" t="s">
        <v>649</v>
      </c>
      <c r="G30" s="68" t="s">
        <v>395</v>
      </c>
      <c r="H30" s="68" t="s">
        <v>411</v>
      </c>
      <c r="I30" s="68" t="s">
        <v>319</v>
      </c>
      <c r="J30" s="124" t="s">
        <v>396</v>
      </c>
      <c r="K30" s="124" t="s">
        <v>397</v>
      </c>
      <c r="L30" s="124" t="s">
        <v>27</v>
      </c>
      <c r="M30" s="124" t="s">
        <v>398</v>
      </c>
      <c r="N30" s="124" t="s">
        <v>399</v>
      </c>
      <c r="O30" s="124" t="s">
        <v>400</v>
      </c>
      <c r="P30" s="124"/>
      <c r="Q30" s="124" t="s">
        <v>401</v>
      </c>
      <c r="R30" s="124"/>
      <c r="S30" s="124" t="s">
        <v>403</v>
      </c>
      <c r="T30" s="117"/>
      <c r="U30" s="131" t="s">
        <v>405</v>
      </c>
      <c r="V30" s="131" t="s">
        <v>406</v>
      </c>
      <c r="W30" s="131" t="s">
        <v>407</v>
      </c>
      <c r="X30" s="136" t="s">
        <v>408</v>
      </c>
      <c r="Y30" s="131"/>
      <c r="Z30" s="131"/>
      <c r="AA30" s="149"/>
      <c r="AB30" s="138" t="s">
        <v>308</v>
      </c>
      <c r="AC30" s="138"/>
      <c r="AD30" s="150">
        <f t="shared" si="1"/>
        <v>18</v>
      </c>
      <c r="AE30" s="31"/>
      <c r="AM30" s="31"/>
      <c r="AN30" s="31"/>
      <c r="AO30" s="31"/>
      <c r="AP30" s="31"/>
    </row>
    <row r="31" spans="1:44" ht="15.75" customHeight="1" x14ac:dyDescent="0.2">
      <c r="A31" s="47">
        <v>24</v>
      </c>
      <c r="B31" s="48" t="s">
        <v>343</v>
      </c>
      <c r="C31" s="49">
        <v>19</v>
      </c>
      <c r="D31" s="74" t="s">
        <v>19</v>
      </c>
      <c r="E31" s="68" t="s">
        <v>648</v>
      </c>
      <c r="F31" s="68" t="s">
        <v>649</v>
      </c>
      <c r="G31" s="68"/>
      <c r="H31" s="70"/>
      <c r="I31" s="68" t="s">
        <v>319</v>
      </c>
      <c r="J31" s="124"/>
      <c r="K31" s="124" t="s">
        <v>397</v>
      </c>
      <c r="L31" s="124"/>
      <c r="M31" s="124" t="s">
        <v>398</v>
      </c>
      <c r="N31" s="124" t="s">
        <v>399</v>
      </c>
      <c r="O31" s="124" t="s">
        <v>400</v>
      </c>
      <c r="P31" s="124" t="s">
        <v>380</v>
      </c>
      <c r="Q31" s="124"/>
      <c r="R31" s="124" t="s">
        <v>402</v>
      </c>
      <c r="S31" s="124" t="s">
        <v>403</v>
      </c>
      <c r="T31" s="124" t="s">
        <v>404</v>
      </c>
      <c r="U31" s="131" t="s">
        <v>405</v>
      </c>
      <c r="V31" s="131" t="s">
        <v>406</v>
      </c>
      <c r="W31" s="131" t="s">
        <v>407</v>
      </c>
      <c r="X31" s="136" t="s">
        <v>408</v>
      </c>
      <c r="Y31" s="131" t="s">
        <v>305</v>
      </c>
      <c r="Z31" s="131" t="s">
        <v>306</v>
      </c>
      <c r="AA31" s="149" t="s">
        <v>307</v>
      </c>
      <c r="AB31" s="138"/>
      <c r="AC31" s="138" t="s">
        <v>286</v>
      </c>
      <c r="AD31" s="150">
        <f t="shared" si="1"/>
        <v>18</v>
      </c>
      <c r="AE31" s="31"/>
      <c r="AI31" s="31"/>
      <c r="AM31" s="31"/>
      <c r="AN31" s="31"/>
      <c r="AO31" s="31"/>
      <c r="AP31" s="31"/>
    </row>
    <row r="32" spans="1:44" ht="15.75" customHeight="1" x14ac:dyDescent="0.2">
      <c r="A32" s="212"/>
      <c r="B32" s="48" t="s">
        <v>263</v>
      </c>
      <c r="C32" s="63">
        <v>19</v>
      </c>
      <c r="D32" s="74" t="s">
        <v>19</v>
      </c>
      <c r="E32" s="68" t="s">
        <v>648</v>
      </c>
      <c r="F32" s="68" t="s">
        <v>649</v>
      </c>
      <c r="G32" s="68" t="s">
        <v>395</v>
      </c>
      <c r="H32" s="68" t="s">
        <v>411</v>
      </c>
      <c r="I32" s="68" t="s">
        <v>319</v>
      </c>
      <c r="J32" s="124"/>
      <c r="K32" s="124" t="s">
        <v>397</v>
      </c>
      <c r="L32" s="124" t="s">
        <v>27</v>
      </c>
      <c r="M32" s="124" t="s">
        <v>398</v>
      </c>
      <c r="N32" s="124" t="s">
        <v>399</v>
      </c>
      <c r="O32" s="124" t="s">
        <v>400</v>
      </c>
      <c r="P32" s="124" t="s">
        <v>380</v>
      </c>
      <c r="Q32" s="124"/>
      <c r="R32" s="124" t="s">
        <v>402</v>
      </c>
      <c r="S32" s="124"/>
      <c r="T32" s="124"/>
      <c r="U32" s="131" t="s">
        <v>405</v>
      </c>
      <c r="V32" s="131"/>
      <c r="W32" s="131" t="s">
        <v>407</v>
      </c>
      <c r="X32" s="136"/>
      <c r="Y32" s="131" t="s">
        <v>305</v>
      </c>
      <c r="Z32" s="131" t="s">
        <v>306</v>
      </c>
      <c r="AA32" s="149" t="s">
        <v>307</v>
      </c>
      <c r="AB32" s="138"/>
      <c r="AC32" s="138"/>
      <c r="AD32" s="150">
        <f t="shared" si="1"/>
        <v>16</v>
      </c>
      <c r="AE32" s="31"/>
      <c r="AI32" s="31"/>
      <c r="AQ32" s="34"/>
    </row>
    <row r="33" spans="1:43" ht="15.75" customHeight="1" x14ac:dyDescent="0.2">
      <c r="A33" s="47">
        <v>26</v>
      </c>
      <c r="B33" s="48" t="s">
        <v>471</v>
      </c>
      <c r="C33" s="63">
        <v>19</v>
      </c>
      <c r="D33" s="74"/>
      <c r="E33" s="68" t="s">
        <v>648</v>
      </c>
      <c r="F33" s="68" t="s">
        <v>649</v>
      </c>
      <c r="G33" s="68" t="s">
        <v>395</v>
      </c>
      <c r="H33" s="68" t="s">
        <v>411</v>
      </c>
      <c r="I33" s="68" t="s">
        <v>319</v>
      </c>
      <c r="J33" s="124"/>
      <c r="K33" s="124" t="s">
        <v>397</v>
      </c>
      <c r="L33" s="124" t="s">
        <v>27</v>
      </c>
      <c r="M33" s="124"/>
      <c r="N33" s="124"/>
      <c r="O33" s="124" t="s">
        <v>400</v>
      </c>
      <c r="P33" s="124" t="s">
        <v>380</v>
      </c>
      <c r="Q33" s="124" t="s">
        <v>401</v>
      </c>
      <c r="R33" s="124" t="s">
        <v>402</v>
      </c>
      <c r="S33" s="124"/>
      <c r="T33" s="124" t="s">
        <v>404</v>
      </c>
      <c r="U33" s="131"/>
      <c r="V33" s="131" t="s">
        <v>406</v>
      </c>
      <c r="W33" s="131" t="s">
        <v>407</v>
      </c>
      <c r="X33" s="136" t="s">
        <v>408</v>
      </c>
      <c r="Y33" s="131" t="s">
        <v>305</v>
      </c>
      <c r="Z33" s="131"/>
      <c r="AA33" s="149"/>
      <c r="AB33" s="138" t="s">
        <v>308</v>
      </c>
      <c r="AC33" s="138" t="s">
        <v>286</v>
      </c>
      <c r="AD33" s="150">
        <f t="shared" si="1"/>
        <v>17</v>
      </c>
      <c r="AE33" s="31"/>
      <c r="AI33" s="31"/>
    </row>
    <row r="34" spans="1:43" ht="15.75" customHeight="1" x14ac:dyDescent="0.2">
      <c r="A34" s="47">
        <v>27</v>
      </c>
      <c r="B34" s="48" t="s">
        <v>35</v>
      </c>
      <c r="C34" s="63">
        <v>18</v>
      </c>
      <c r="D34" s="74" t="s">
        <v>651</v>
      </c>
      <c r="E34" s="68" t="s">
        <v>648</v>
      </c>
      <c r="F34" s="68" t="s">
        <v>649</v>
      </c>
      <c r="G34" s="68"/>
      <c r="H34" s="68" t="s">
        <v>411</v>
      </c>
      <c r="I34" s="68" t="s">
        <v>319</v>
      </c>
      <c r="J34" s="124" t="s">
        <v>396</v>
      </c>
      <c r="K34" s="124" t="s">
        <v>397</v>
      </c>
      <c r="L34" s="124"/>
      <c r="M34" s="124" t="s">
        <v>398</v>
      </c>
      <c r="N34" s="124" t="s">
        <v>399</v>
      </c>
      <c r="O34" s="124" t="s">
        <v>400</v>
      </c>
      <c r="P34" s="124" t="s">
        <v>380</v>
      </c>
      <c r="Q34" s="122"/>
      <c r="R34" s="124" t="s">
        <v>402</v>
      </c>
      <c r="S34" s="124"/>
      <c r="T34" s="124" t="s">
        <v>404</v>
      </c>
      <c r="U34" s="131"/>
      <c r="V34" s="131" t="s">
        <v>406</v>
      </c>
      <c r="W34" s="131" t="s">
        <v>407</v>
      </c>
      <c r="X34" s="136" t="s">
        <v>408</v>
      </c>
      <c r="Y34" s="131"/>
      <c r="Z34" s="131" t="s">
        <v>306</v>
      </c>
      <c r="AA34" s="149" t="s">
        <v>307</v>
      </c>
      <c r="AB34" s="138" t="s">
        <v>308</v>
      </c>
      <c r="AC34" s="52"/>
      <c r="AD34" s="150">
        <f t="shared" si="1"/>
        <v>17</v>
      </c>
      <c r="AE34" s="31"/>
      <c r="AM34" s="31"/>
      <c r="AN34" s="31"/>
      <c r="AO34" s="31"/>
      <c r="AP34" s="31"/>
    </row>
    <row r="35" spans="1:43" ht="15.75" customHeight="1" x14ac:dyDescent="0.2">
      <c r="A35" s="47">
        <v>28</v>
      </c>
      <c r="B35" s="48" t="s">
        <v>246</v>
      </c>
      <c r="C35" s="49">
        <v>18</v>
      </c>
      <c r="D35" s="74" t="s">
        <v>36</v>
      </c>
      <c r="E35" s="68"/>
      <c r="F35" s="68" t="s">
        <v>649</v>
      </c>
      <c r="G35" s="68" t="s">
        <v>395</v>
      </c>
      <c r="H35" s="68" t="s">
        <v>411</v>
      </c>
      <c r="I35" s="68" t="s">
        <v>319</v>
      </c>
      <c r="J35" s="124" t="s">
        <v>396</v>
      </c>
      <c r="K35" s="124" t="s">
        <v>397</v>
      </c>
      <c r="L35" s="124" t="s">
        <v>27</v>
      </c>
      <c r="M35" s="124"/>
      <c r="N35" s="124"/>
      <c r="O35" s="124"/>
      <c r="P35" s="147" t="s">
        <v>19</v>
      </c>
      <c r="Q35" s="124" t="s">
        <v>401</v>
      </c>
      <c r="R35" s="124" t="s">
        <v>402</v>
      </c>
      <c r="S35" s="124" t="s">
        <v>403</v>
      </c>
      <c r="T35" s="124"/>
      <c r="U35" s="131" t="s">
        <v>405</v>
      </c>
      <c r="V35" s="131" t="s">
        <v>406</v>
      </c>
      <c r="W35" s="131" t="s">
        <v>407</v>
      </c>
      <c r="X35" s="136" t="s">
        <v>408</v>
      </c>
      <c r="Y35" s="131" t="s">
        <v>305</v>
      </c>
      <c r="Z35" s="131"/>
      <c r="AA35" s="149"/>
      <c r="AB35" s="138"/>
      <c r="AC35" s="138" t="s">
        <v>286</v>
      </c>
      <c r="AD35" s="150">
        <f t="shared" si="1"/>
        <v>16</v>
      </c>
      <c r="AI35" s="31"/>
    </row>
    <row r="36" spans="1:43" ht="15.75" customHeight="1" x14ac:dyDescent="0.2">
      <c r="A36" s="47">
        <v>29</v>
      </c>
      <c r="B36" s="48" t="s">
        <v>31</v>
      </c>
      <c r="C36" s="63">
        <v>18</v>
      </c>
      <c r="D36" s="74" t="s">
        <v>19</v>
      </c>
      <c r="E36" s="68" t="s">
        <v>648</v>
      </c>
      <c r="F36" s="68" t="s">
        <v>649</v>
      </c>
      <c r="G36" s="68"/>
      <c r="H36" s="68"/>
      <c r="I36" s="68" t="s">
        <v>319</v>
      </c>
      <c r="J36" s="124"/>
      <c r="K36" s="124" t="s">
        <v>397</v>
      </c>
      <c r="L36" s="124" t="s">
        <v>27</v>
      </c>
      <c r="M36" s="124" t="s">
        <v>398</v>
      </c>
      <c r="N36" s="124" t="s">
        <v>399</v>
      </c>
      <c r="O36" s="124" t="s">
        <v>400</v>
      </c>
      <c r="P36" s="124" t="s">
        <v>380</v>
      </c>
      <c r="Q36" s="124"/>
      <c r="R36" s="124"/>
      <c r="S36" s="124" t="s">
        <v>403</v>
      </c>
      <c r="T36" s="124" t="s">
        <v>404</v>
      </c>
      <c r="U36" s="131" t="s">
        <v>405</v>
      </c>
      <c r="V36" s="131" t="s">
        <v>406</v>
      </c>
      <c r="W36" s="131" t="s">
        <v>407</v>
      </c>
      <c r="X36" s="136"/>
      <c r="Y36" s="131" t="s">
        <v>305</v>
      </c>
      <c r="Z36" s="131" t="s">
        <v>306</v>
      </c>
      <c r="AA36" s="149" t="s">
        <v>307</v>
      </c>
      <c r="AB36" s="138" t="s">
        <v>308</v>
      </c>
      <c r="AC36" s="138"/>
      <c r="AD36" s="150">
        <f t="shared" si="1"/>
        <v>17</v>
      </c>
    </row>
    <row r="37" spans="1:43" ht="15.75" customHeight="1" x14ac:dyDescent="0.2">
      <c r="A37" s="47"/>
      <c r="B37" s="48" t="s">
        <v>115</v>
      </c>
      <c r="C37" s="63">
        <v>18</v>
      </c>
      <c r="D37" s="74" t="s">
        <v>19</v>
      </c>
      <c r="E37" s="115" t="s">
        <v>648</v>
      </c>
      <c r="F37" s="68" t="s">
        <v>649</v>
      </c>
      <c r="G37" s="68" t="s">
        <v>395</v>
      </c>
      <c r="H37" s="68" t="s">
        <v>411</v>
      </c>
      <c r="I37" s="68" t="s">
        <v>319</v>
      </c>
      <c r="J37" s="124" t="s">
        <v>396</v>
      </c>
      <c r="K37" s="124" t="s">
        <v>397</v>
      </c>
      <c r="L37" s="124" t="s">
        <v>27</v>
      </c>
      <c r="M37" s="124"/>
      <c r="N37" s="122" t="s">
        <v>399</v>
      </c>
      <c r="O37" s="124" t="s">
        <v>400</v>
      </c>
      <c r="P37" s="124"/>
      <c r="Q37" s="124" t="s">
        <v>401</v>
      </c>
      <c r="R37" s="124"/>
      <c r="S37" s="124"/>
      <c r="T37" s="124" t="s">
        <v>404</v>
      </c>
      <c r="U37" s="127" t="s">
        <v>405</v>
      </c>
      <c r="V37" s="131" t="s">
        <v>406</v>
      </c>
      <c r="W37" s="131" t="s">
        <v>407</v>
      </c>
      <c r="X37" s="136"/>
      <c r="Y37" s="131"/>
      <c r="Z37" s="131" t="s">
        <v>306</v>
      </c>
      <c r="AA37" s="131"/>
      <c r="AB37" s="138" t="s">
        <v>308</v>
      </c>
      <c r="AC37" s="138" t="s">
        <v>286</v>
      </c>
      <c r="AD37" s="150">
        <f t="shared" si="1"/>
        <v>18</v>
      </c>
      <c r="AE37" s="31"/>
    </row>
    <row r="38" spans="1:43" ht="15.75" customHeight="1" x14ac:dyDescent="0.2">
      <c r="A38" s="47"/>
      <c r="B38" s="48" t="s">
        <v>49</v>
      </c>
      <c r="C38" s="63">
        <v>18</v>
      </c>
      <c r="D38" s="74" t="s">
        <v>19</v>
      </c>
      <c r="E38" s="68" t="s">
        <v>648</v>
      </c>
      <c r="F38" s="68" t="s">
        <v>649</v>
      </c>
      <c r="G38" s="68" t="s">
        <v>395</v>
      </c>
      <c r="H38" s="68" t="s">
        <v>411</v>
      </c>
      <c r="I38" s="68" t="s">
        <v>319</v>
      </c>
      <c r="J38" s="124"/>
      <c r="K38" s="124" t="s">
        <v>397</v>
      </c>
      <c r="L38" s="124" t="s">
        <v>27</v>
      </c>
      <c r="M38" s="124" t="s">
        <v>398</v>
      </c>
      <c r="N38" s="124"/>
      <c r="O38" s="124" t="s">
        <v>400</v>
      </c>
      <c r="P38" s="124"/>
      <c r="Q38" s="124" t="s">
        <v>401</v>
      </c>
      <c r="R38" s="124"/>
      <c r="S38" s="124"/>
      <c r="T38" s="124" t="s">
        <v>404</v>
      </c>
      <c r="U38" s="131" t="s">
        <v>405</v>
      </c>
      <c r="V38" s="131" t="s">
        <v>406</v>
      </c>
      <c r="W38" s="131" t="s">
        <v>407</v>
      </c>
      <c r="X38" s="136" t="s">
        <v>408</v>
      </c>
      <c r="Y38" s="131"/>
      <c r="Z38" s="131" t="s">
        <v>306</v>
      </c>
      <c r="AA38" s="149" t="s">
        <v>307</v>
      </c>
      <c r="AB38" s="138" t="s">
        <v>308</v>
      </c>
      <c r="AC38" s="53"/>
      <c r="AD38" s="150">
        <f t="shared" si="1"/>
        <v>18</v>
      </c>
      <c r="AI38" s="31"/>
      <c r="AQ38" s="34"/>
    </row>
    <row r="39" spans="1:43" ht="15.75" customHeight="1" x14ac:dyDescent="0.2">
      <c r="A39" s="47">
        <v>32</v>
      </c>
      <c r="B39" s="48" t="s">
        <v>454</v>
      </c>
      <c r="C39" s="49">
        <v>17</v>
      </c>
      <c r="D39" s="74"/>
      <c r="E39" s="68" t="s">
        <v>648</v>
      </c>
      <c r="F39" s="68"/>
      <c r="G39" s="68"/>
      <c r="H39" s="68" t="s">
        <v>411</v>
      </c>
      <c r="I39" s="143" t="s">
        <v>319</v>
      </c>
      <c r="J39" s="124" t="s">
        <v>396</v>
      </c>
      <c r="K39" s="124" t="s">
        <v>397</v>
      </c>
      <c r="L39" s="124"/>
      <c r="M39" s="124" t="s">
        <v>398</v>
      </c>
      <c r="N39" s="124" t="s">
        <v>399</v>
      </c>
      <c r="O39" s="124"/>
      <c r="P39" s="124" t="s">
        <v>380</v>
      </c>
      <c r="Q39" s="124"/>
      <c r="R39" s="124" t="s">
        <v>402</v>
      </c>
      <c r="S39" s="124"/>
      <c r="T39" s="124" t="s">
        <v>404</v>
      </c>
      <c r="U39" s="131"/>
      <c r="V39" s="116"/>
      <c r="W39" s="131" t="s">
        <v>407</v>
      </c>
      <c r="X39" s="136"/>
      <c r="Y39" s="131" t="s">
        <v>650</v>
      </c>
      <c r="Z39" s="127" t="s">
        <v>306</v>
      </c>
      <c r="AA39" s="149"/>
      <c r="AB39" s="138" t="s">
        <v>308</v>
      </c>
      <c r="AC39" s="138"/>
      <c r="AD39" s="150">
        <f t="shared" si="1"/>
        <v>13</v>
      </c>
      <c r="AE39" s="31"/>
      <c r="AI39" s="31"/>
    </row>
    <row r="40" spans="1:43" ht="15.75" customHeight="1" x14ac:dyDescent="0.2">
      <c r="A40" s="129">
        <v>33</v>
      </c>
      <c r="B40" s="48" t="s">
        <v>87</v>
      </c>
      <c r="C40" s="63">
        <v>16</v>
      </c>
      <c r="D40" s="74" t="s">
        <v>19</v>
      </c>
      <c r="E40" s="68" t="s">
        <v>648</v>
      </c>
      <c r="F40" s="70"/>
      <c r="G40" s="68" t="s">
        <v>395</v>
      </c>
      <c r="H40" s="68" t="s">
        <v>411</v>
      </c>
      <c r="I40" s="68" t="s">
        <v>319</v>
      </c>
      <c r="J40" s="124"/>
      <c r="K40" s="116"/>
      <c r="L40" s="124"/>
      <c r="M40" s="124" t="s">
        <v>398</v>
      </c>
      <c r="N40" s="124" t="s">
        <v>399</v>
      </c>
      <c r="O40" s="124" t="s">
        <v>400</v>
      </c>
      <c r="P40" s="124"/>
      <c r="Q40" s="124"/>
      <c r="R40" s="122" t="s">
        <v>402</v>
      </c>
      <c r="S40" s="122"/>
      <c r="T40" s="122" t="s">
        <v>404</v>
      </c>
      <c r="U40" s="131" t="s">
        <v>405</v>
      </c>
      <c r="V40" s="131" t="s">
        <v>406</v>
      </c>
      <c r="W40" s="131" t="s">
        <v>407</v>
      </c>
      <c r="X40" s="136" t="s">
        <v>408</v>
      </c>
      <c r="Y40" s="131" t="s">
        <v>305</v>
      </c>
      <c r="Z40" s="116"/>
      <c r="AA40" s="149" t="s">
        <v>307</v>
      </c>
      <c r="AB40" s="138" t="s">
        <v>308</v>
      </c>
      <c r="AC40" s="136"/>
      <c r="AD40" s="150">
        <f t="shared" si="1"/>
        <v>16</v>
      </c>
      <c r="AE40" s="31"/>
      <c r="AM40" s="31"/>
      <c r="AN40" s="31"/>
      <c r="AO40" s="31"/>
      <c r="AP40" s="31"/>
      <c r="AQ40" s="34"/>
    </row>
    <row r="41" spans="1:43" ht="15.75" customHeight="1" x14ac:dyDescent="0.2">
      <c r="A41" s="212"/>
      <c r="B41" s="48" t="s">
        <v>223</v>
      </c>
      <c r="C41" s="49">
        <v>16</v>
      </c>
      <c r="D41" s="74" t="s">
        <v>19</v>
      </c>
      <c r="E41" s="68" t="s">
        <v>648</v>
      </c>
      <c r="F41" s="68" t="s">
        <v>649</v>
      </c>
      <c r="G41" s="68"/>
      <c r="H41" s="68" t="s">
        <v>411</v>
      </c>
      <c r="I41" s="68" t="s">
        <v>319</v>
      </c>
      <c r="J41" s="124" t="s">
        <v>396</v>
      </c>
      <c r="K41" s="124" t="s">
        <v>397</v>
      </c>
      <c r="L41" s="124" t="s">
        <v>27</v>
      </c>
      <c r="M41" s="124" t="s">
        <v>398</v>
      </c>
      <c r="N41" s="124" t="s">
        <v>399</v>
      </c>
      <c r="O41" s="124" t="s">
        <v>400</v>
      </c>
      <c r="P41" s="124"/>
      <c r="Q41" s="124" t="s">
        <v>401</v>
      </c>
      <c r="R41" s="124"/>
      <c r="S41" s="124" t="s">
        <v>403</v>
      </c>
      <c r="T41" s="124"/>
      <c r="U41" s="131" t="s">
        <v>405</v>
      </c>
      <c r="V41" s="131"/>
      <c r="W41" s="116"/>
      <c r="X41" s="136"/>
      <c r="Y41" s="131"/>
      <c r="Z41" s="131" t="s">
        <v>306</v>
      </c>
      <c r="AA41" s="149" t="s">
        <v>307</v>
      </c>
      <c r="AB41" s="138"/>
      <c r="AC41" s="138" t="s">
        <v>286</v>
      </c>
      <c r="AD41" s="150">
        <f t="shared" si="1"/>
        <v>16</v>
      </c>
      <c r="AE41" s="31"/>
      <c r="AM41" s="31"/>
      <c r="AN41" s="31"/>
      <c r="AO41" s="31"/>
      <c r="AP41" s="31"/>
    </row>
    <row r="42" spans="1:43" ht="15.75" customHeight="1" x14ac:dyDescent="0.2">
      <c r="A42" s="47">
        <v>35</v>
      </c>
      <c r="B42" s="48" t="s">
        <v>123</v>
      </c>
      <c r="C42" s="49">
        <v>16</v>
      </c>
      <c r="D42" s="74"/>
      <c r="E42" s="68" t="s">
        <v>648</v>
      </c>
      <c r="F42" s="68" t="s">
        <v>649</v>
      </c>
      <c r="G42" s="68"/>
      <c r="H42" s="68" t="s">
        <v>411</v>
      </c>
      <c r="I42" s="68" t="s">
        <v>319</v>
      </c>
      <c r="J42" s="124"/>
      <c r="K42" s="124"/>
      <c r="L42" s="124" t="s">
        <v>27</v>
      </c>
      <c r="M42" s="124" t="s">
        <v>398</v>
      </c>
      <c r="N42" s="124" t="s">
        <v>399</v>
      </c>
      <c r="O42" s="124"/>
      <c r="P42" s="124" t="s">
        <v>380</v>
      </c>
      <c r="Q42" s="124" t="s">
        <v>401</v>
      </c>
      <c r="R42" s="124"/>
      <c r="S42" s="124" t="s">
        <v>403</v>
      </c>
      <c r="T42" s="122"/>
      <c r="U42" s="131" t="s">
        <v>405</v>
      </c>
      <c r="V42" s="131" t="s">
        <v>406</v>
      </c>
      <c r="W42" s="131" t="s">
        <v>407</v>
      </c>
      <c r="X42" s="136"/>
      <c r="Y42" s="131"/>
      <c r="Z42" s="131" t="s">
        <v>306</v>
      </c>
      <c r="AA42" s="149" t="s">
        <v>307</v>
      </c>
      <c r="AB42" s="118"/>
      <c r="AC42" s="138" t="s">
        <v>286</v>
      </c>
      <c r="AD42" s="150">
        <f t="shared" si="1"/>
        <v>15</v>
      </c>
      <c r="AE42" s="31"/>
      <c r="AI42" s="31"/>
    </row>
    <row r="43" spans="1:43" ht="15.75" customHeight="1" x14ac:dyDescent="0.2">
      <c r="A43" s="47"/>
      <c r="B43" s="48" t="s">
        <v>392</v>
      </c>
      <c r="C43" s="49">
        <v>16</v>
      </c>
      <c r="D43" s="74"/>
      <c r="E43" s="115" t="s">
        <v>648</v>
      </c>
      <c r="F43" s="68" t="s">
        <v>649</v>
      </c>
      <c r="G43" s="68" t="s">
        <v>395</v>
      </c>
      <c r="H43" s="69"/>
      <c r="I43" s="70"/>
      <c r="J43" s="116"/>
      <c r="K43" s="124" t="s">
        <v>397</v>
      </c>
      <c r="L43" s="124" t="s">
        <v>27</v>
      </c>
      <c r="M43" s="124"/>
      <c r="N43" s="124" t="s">
        <v>399</v>
      </c>
      <c r="O43" s="124" t="s">
        <v>400</v>
      </c>
      <c r="P43" s="124" t="s">
        <v>380</v>
      </c>
      <c r="Q43" s="124" t="s">
        <v>401</v>
      </c>
      <c r="R43" s="124"/>
      <c r="S43" s="124"/>
      <c r="T43" s="124"/>
      <c r="U43" s="131"/>
      <c r="V43" s="131" t="s">
        <v>406</v>
      </c>
      <c r="W43" s="116"/>
      <c r="X43" s="136" t="s">
        <v>408</v>
      </c>
      <c r="Y43" s="116"/>
      <c r="Z43" s="131" t="s">
        <v>306</v>
      </c>
      <c r="AA43" s="149" t="s">
        <v>307</v>
      </c>
      <c r="AB43" s="138" t="s">
        <v>308</v>
      </c>
      <c r="AC43" s="138" t="s">
        <v>286</v>
      </c>
      <c r="AD43" s="150">
        <f t="shared" si="1"/>
        <v>14</v>
      </c>
    </row>
    <row r="44" spans="1:43" ht="15.75" customHeight="1" x14ac:dyDescent="0.2">
      <c r="A44" s="47">
        <v>37</v>
      </c>
      <c r="B44" s="48" t="s">
        <v>254</v>
      </c>
      <c r="C44" s="63">
        <v>15</v>
      </c>
      <c r="D44" s="74" t="s">
        <v>36</v>
      </c>
      <c r="E44" s="68"/>
      <c r="F44" s="68" t="s">
        <v>649</v>
      </c>
      <c r="G44" s="68" t="s">
        <v>395</v>
      </c>
      <c r="H44" s="68" t="s">
        <v>411</v>
      </c>
      <c r="I44" s="68" t="s">
        <v>319</v>
      </c>
      <c r="J44" s="124" t="s">
        <v>396</v>
      </c>
      <c r="K44" s="124" t="s">
        <v>397</v>
      </c>
      <c r="L44" s="125"/>
      <c r="M44" s="124" t="s">
        <v>398</v>
      </c>
      <c r="N44" s="124"/>
      <c r="O44" s="124"/>
      <c r="P44" s="147" t="s">
        <v>19</v>
      </c>
      <c r="Q44" s="124" t="s">
        <v>401</v>
      </c>
      <c r="R44" s="124" t="s">
        <v>402</v>
      </c>
      <c r="S44" s="124" t="s">
        <v>403</v>
      </c>
      <c r="T44" s="124" t="s">
        <v>404</v>
      </c>
      <c r="U44" s="131"/>
      <c r="V44" s="131" t="s">
        <v>406</v>
      </c>
      <c r="W44" s="131" t="s">
        <v>407</v>
      </c>
      <c r="X44" s="136" t="s">
        <v>408</v>
      </c>
      <c r="Y44" s="131" t="s">
        <v>305</v>
      </c>
      <c r="Z44" s="131"/>
      <c r="AA44" s="149"/>
      <c r="AB44" s="138"/>
      <c r="AC44" s="116"/>
      <c r="AD44" s="150">
        <f t="shared" si="1"/>
        <v>15</v>
      </c>
      <c r="AM44" s="31"/>
      <c r="AN44" s="31"/>
      <c r="AO44" s="31"/>
      <c r="AP44" s="31"/>
    </row>
    <row r="45" spans="1:43" ht="15.75" customHeight="1" x14ac:dyDescent="0.2">
      <c r="A45" s="47">
        <v>38</v>
      </c>
      <c r="B45" s="48" t="s">
        <v>47</v>
      </c>
      <c r="C45" s="63">
        <v>15</v>
      </c>
      <c r="D45" s="74" t="s">
        <v>19</v>
      </c>
      <c r="E45" s="58"/>
      <c r="F45" s="68"/>
      <c r="G45" s="68" t="s">
        <v>395</v>
      </c>
      <c r="H45" s="68" t="s">
        <v>411</v>
      </c>
      <c r="I45" s="68" t="s">
        <v>319</v>
      </c>
      <c r="J45" s="124"/>
      <c r="K45" s="124"/>
      <c r="L45" s="124" t="s">
        <v>27</v>
      </c>
      <c r="M45" s="124" t="s">
        <v>398</v>
      </c>
      <c r="N45" s="124" t="s">
        <v>399</v>
      </c>
      <c r="O45" s="124"/>
      <c r="P45" s="124" t="s">
        <v>380</v>
      </c>
      <c r="Q45" s="124" t="s">
        <v>401</v>
      </c>
      <c r="R45" s="124" t="s">
        <v>402</v>
      </c>
      <c r="S45" s="124"/>
      <c r="T45" s="124" t="s">
        <v>404</v>
      </c>
      <c r="U45" s="116"/>
      <c r="V45" s="116"/>
      <c r="W45" s="131"/>
      <c r="X45" s="136" t="s">
        <v>408</v>
      </c>
      <c r="Y45" s="116"/>
      <c r="Z45" s="131" t="s">
        <v>306</v>
      </c>
      <c r="AA45" s="149" t="s">
        <v>307</v>
      </c>
      <c r="AB45" s="138" t="s">
        <v>308</v>
      </c>
      <c r="AC45" s="138" t="s">
        <v>286</v>
      </c>
      <c r="AD45" s="150">
        <f t="shared" si="1"/>
        <v>14</v>
      </c>
      <c r="AE45" s="31"/>
      <c r="AM45" s="31"/>
      <c r="AN45" s="31"/>
      <c r="AO45" s="31"/>
      <c r="AP45" s="31"/>
    </row>
    <row r="46" spans="1:43" ht="15.75" customHeight="1" x14ac:dyDescent="0.2">
      <c r="A46" s="47">
        <v>39</v>
      </c>
      <c r="B46" s="48" t="s">
        <v>39</v>
      </c>
      <c r="C46" s="63">
        <v>14</v>
      </c>
      <c r="D46" s="74" t="s">
        <v>32</v>
      </c>
      <c r="E46" s="58"/>
      <c r="F46" s="68" t="s">
        <v>649</v>
      </c>
      <c r="G46" s="68"/>
      <c r="H46" s="69" t="s">
        <v>411</v>
      </c>
      <c r="I46" s="68" t="s">
        <v>319</v>
      </c>
      <c r="J46" s="124"/>
      <c r="K46" s="124" t="s">
        <v>397</v>
      </c>
      <c r="L46" s="124" t="s">
        <v>27</v>
      </c>
      <c r="M46" s="124"/>
      <c r="N46" s="124" t="s">
        <v>399</v>
      </c>
      <c r="O46" s="124" t="s">
        <v>400</v>
      </c>
      <c r="P46" s="124" t="s">
        <v>380</v>
      </c>
      <c r="Q46" s="124"/>
      <c r="R46" s="124"/>
      <c r="S46" s="124"/>
      <c r="T46" s="124"/>
      <c r="U46" s="131" t="s">
        <v>405</v>
      </c>
      <c r="V46" s="131" t="s">
        <v>406</v>
      </c>
      <c r="W46" s="131"/>
      <c r="X46" s="136" t="s">
        <v>408</v>
      </c>
      <c r="Y46" s="131" t="s">
        <v>305</v>
      </c>
      <c r="Z46" s="131"/>
      <c r="AA46" s="149" t="s">
        <v>307</v>
      </c>
      <c r="AB46" s="138"/>
      <c r="AC46" s="136" t="s">
        <v>286</v>
      </c>
      <c r="AD46" s="150">
        <f t="shared" si="1"/>
        <v>13</v>
      </c>
      <c r="AI46" s="31"/>
    </row>
    <row r="47" spans="1:43" ht="15.75" customHeight="1" x14ac:dyDescent="0.2">
      <c r="A47" s="47">
        <v>40</v>
      </c>
      <c r="B47" s="48" t="s">
        <v>143</v>
      </c>
      <c r="C47" s="63">
        <v>14</v>
      </c>
      <c r="D47" s="74" t="s">
        <v>19</v>
      </c>
      <c r="E47" s="68"/>
      <c r="F47" s="68" t="s">
        <v>649</v>
      </c>
      <c r="G47" s="68" t="s">
        <v>395</v>
      </c>
      <c r="H47" s="68" t="s">
        <v>411</v>
      </c>
      <c r="I47" s="68" t="s">
        <v>319</v>
      </c>
      <c r="J47" s="124" t="s">
        <v>396</v>
      </c>
      <c r="K47" s="124" t="s">
        <v>397</v>
      </c>
      <c r="L47" s="124"/>
      <c r="M47" s="124"/>
      <c r="N47" s="124"/>
      <c r="O47" s="124"/>
      <c r="P47" s="147" t="s">
        <v>19</v>
      </c>
      <c r="Q47" s="124" t="s">
        <v>401</v>
      </c>
      <c r="R47" s="124" t="s">
        <v>402</v>
      </c>
      <c r="S47" s="124" t="s">
        <v>403</v>
      </c>
      <c r="T47" s="124"/>
      <c r="U47" s="131" t="s">
        <v>405</v>
      </c>
      <c r="V47" s="127" t="s">
        <v>406</v>
      </c>
      <c r="W47" s="127" t="s">
        <v>407</v>
      </c>
      <c r="X47" s="136" t="s">
        <v>408</v>
      </c>
      <c r="Y47" s="131" t="s">
        <v>305</v>
      </c>
      <c r="Z47" s="131"/>
      <c r="AA47" s="131"/>
      <c r="AB47" s="136"/>
      <c r="AC47" s="53"/>
      <c r="AD47" s="150">
        <f t="shared" si="1"/>
        <v>14</v>
      </c>
      <c r="AI47" s="31"/>
    </row>
    <row r="48" spans="1:43" ht="15.75" customHeight="1" x14ac:dyDescent="0.2">
      <c r="A48" s="47">
        <v>41</v>
      </c>
      <c r="B48" s="48" t="s">
        <v>69</v>
      </c>
      <c r="C48" s="63">
        <v>14</v>
      </c>
      <c r="D48" s="74"/>
      <c r="E48" s="68" t="s">
        <v>648</v>
      </c>
      <c r="F48" s="68" t="s">
        <v>649</v>
      </c>
      <c r="G48" s="68" t="s">
        <v>395</v>
      </c>
      <c r="H48" s="141"/>
      <c r="I48" s="68" t="s">
        <v>319</v>
      </c>
      <c r="J48" s="124"/>
      <c r="K48" s="124"/>
      <c r="L48" s="124" t="s">
        <v>27</v>
      </c>
      <c r="M48" s="124" t="s">
        <v>398</v>
      </c>
      <c r="N48" s="124" t="s">
        <v>399</v>
      </c>
      <c r="O48" s="124" t="s">
        <v>400</v>
      </c>
      <c r="P48" s="124" t="s">
        <v>380</v>
      </c>
      <c r="Q48" s="124" t="s">
        <v>401</v>
      </c>
      <c r="R48" s="124"/>
      <c r="S48" s="124"/>
      <c r="T48" s="124"/>
      <c r="U48" s="131"/>
      <c r="V48" s="131"/>
      <c r="W48" s="127"/>
      <c r="X48" s="136"/>
      <c r="Y48" s="131" t="s">
        <v>305</v>
      </c>
      <c r="Z48" s="131" t="s">
        <v>306</v>
      </c>
      <c r="AA48" s="149" t="s">
        <v>307</v>
      </c>
      <c r="AB48" s="138" t="s">
        <v>308</v>
      </c>
      <c r="AC48" s="118"/>
      <c r="AD48" s="150">
        <f t="shared" si="1"/>
        <v>13</v>
      </c>
      <c r="AE48" s="31"/>
    </row>
    <row r="49" spans="1:30" ht="15.75" customHeight="1" x14ac:dyDescent="0.2">
      <c r="A49" s="47">
        <v>42</v>
      </c>
      <c r="B49" s="48" t="s">
        <v>367</v>
      </c>
      <c r="C49" s="63">
        <v>13</v>
      </c>
      <c r="D49" s="74" t="s">
        <v>19</v>
      </c>
      <c r="E49" s="115" t="s">
        <v>648</v>
      </c>
      <c r="F49" s="68"/>
      <c r="G49" s="68" t="s">
        <v>395</v>
      </c>
      <c r="H49" s="68" t="s">
        <v>411</v>
      </c>
      <c r="I49" s="68" t="s">
        <v>319</v>
      </c>
      <c r="J49" s="124"/>
      <c r="K49" s="124"/>
      <c r="L49" s="124" t="s">
        <v>27</v>
      </c>
      <c r="M49" s="116"/>
      <c r="N49" s="124"/>
      <c r="O49" s="124"/>
      <c r="P49" s="124" t="s">
        <v>380</v>
      </c>
      <c r="Q49" s="124" t="s">
        <v>401</v>
      </c>
      <c r="R49" s="124" t="s">
        <v>402</v>
      </c>
      <c r="S49" s="124"/>
      <c r="T49" s="117"/>
      <c r="U49" s="131" t="s">
        <v>405</v>
      </c>
      <c r="V49" s="131" t="s">
        <v>406</v>
      </c>
      <c r="W49" s="131"/>
      <c r="X49" s="136"/>
      <c r="Y49" s="131" t="s">
        <v>305</v>
      </c>
      <c r="Z49" s="131" t="s">
        <v>306</v>
      </c>
      <c r="AA49" s="116"/>
      <c r="AB49" s="138"/>
      <c r="AC49" s="138" t="s">
        <v>286</v>
      </c>
      <c r="AD49" s="150">
        <f t="shared" si="1"/>
        <v>12</v>
      </c>
    </row>
    <row r="50" spans="1:30" ht="15.75" customHeight="1" x14ac:dyDescent="0.2">
      <c r="A50" s="47">
        <v>43</v>
      </c>
      <c r="B50" s="48" t="s">
        <v>98</v>
      </c>
      <c r="C50" s="63">
        <v>13</v>
      </c>
      <c r="D50" s="73"/>
      <c r="E50" s="115" t="s">
        <v>648</v>
      </c>
      <c r="F50" s="68" t="s">
        <v>649</v>
      </c>
      <c r="G50" s="68" t="s">
        <v>395</v>
      </c>
      <c r="H50" s="68" t="s">
        <v>411</v>
      </c>
      <c r="I50" s="68"/>
      <c r="J50" s="124"/>
      <c r="K50" s="124"/>
      <c r="L50" s="124" t="s">
        <v>27</v>
      </c>
      <c r="M50" s="124"/>
      <c r="N50" s="124"/>
      <c r="O50" s="124" t="s">
        <v>400</v>
      </c>
      <c r="P50" s="116"/>
      <c r="Q50" s="124"/>
      <c r="R50" s="124"/>
      <c r="S50" s="124"/>
      <c r="T50" s="116"/>
      <c r="U50" s="131" t="s">
        <v>405</v>
      </c>
      <c r="V50" s="131" t="s">
        <v>406</v>
      </c>
      <c r="W50" s="127" t="s">
        <v>407</v>
      </c>
      <c r="X50" s="136" t="s">
        <v>408</v>
      </c>
      <c r="Y50" s="116"/>
      <c r="Z50" s="131" t="s">
        <v>306</v>
      </c>
      <c r="AA50" s="149" t="s">
        <v>307</v>
      </c>
      <c r="AB50" s="118"/>
      <c r="AC50" s="136" t="s">
        <v>286</v>
      </c>
      <c r="AD50" s="150">
        <f t="shared" si="1"/>
        <v>13</v>
      </c>
    </row>
    <row r="51" spans="1:30" ht="15.75" customHeight="1" x14ac:dyDescent="0.2">
      <c r="A51" s="47"/>
      <c r="B51" s="48" t="s">
        <v>446</v>
      </c>
      <c r="C51" s="63">
        <v>13</v>
      </c>
      <c r="D51" s="73"/>
      <c r="E51" s="68"/>
      <c r="F51" s="68" t="s">
        <v>649</v>
      </c>
      <c r="G51" s="68" t="s">
        <v>395</v>
      </c>
      <c r="H51" s="141"/>
      <c r="I51" s="68" t="s">
        <v>319</v>
      </c>
      <c r="J51" s="124" t="s">
        <v>396</v>
      </c>
      <c r="K51" s="124"/>
      <c r="L51" s="124"/>
      <c r="M51" s="124" t="s">
        <v>398</v>
      </c>
      <c r="N51" s="124" t="s">
        <v>399</v>
      </c>
      <c r="O51" s="124" t="s">
        <v>400</v>
      </c>
      <c r="P51" s="124" t="s">
        <v>380</v>
      </c>
      <c r="Q51" s="124"/>
      <c r="R51" s="124"/>
      <c r="S51" s="124" t="s">
        <v>403</v>
      </c>
      <c r="T51" s="124"/>
      <c r="U51" s="131" t="s">
        <v>405</v>
      </c>
      <c r="V51" s="131" t="s">
        <v>406</v>
      </c>
      <c r="W51" s="131"/>
      <c r="X51" s="136"/>
      <c r="Y51" s="131" t="s">
        <v>305</v>
      </c>
      <c r="Z51" s="131" t="s">
        <v>306</v>
      </c>
      <c r="AA51" s="149"/>
      <c r="AB51" s="138"/>
      <c r="AC51" s="138"/>
      <c r="AD51" s="150">
        <f t="shared" si="1"/>
        <v>12</v>
      </c>
    </row>
    <row r="52" spans="1:30" ht="15.75" customHeight="1" x14ac:dyDescent="0.2">
      <c r="A52" s="47"/>
      <c r="B52" s="48" t="s">
        <v>161</v>
      </c>
      <c r="C52" s="63">
        <v>13</v>
      </c>
      <c r="D52" s="74"/>
      <c r="E52" s="68" t="s">
        <v>648</v>
      </c>
      <c r="F52" s="68" t="s">
        <v>649</v>
      </c>
      <c r="G52" s="68" t="s">
        <v>395</v>
      </c>
      <c r="H52" s="68" t="s">
        <v>411</v>
      </c>
      <c r="I52" s="143" t="s">
        <v>319</v>
      </c>
      <c r="J52" s="124" t="s">
        <v>396</v>
      </c>
      <c r="K52" s="124" t="s">
        <v>397</v>
      </c>
      <c r="L52" s="124" t="s">
        <v>27</v>
      </c>
      <c r="M52" s="124"/>
      <c r="N52" s="124" t="s">
        <v>399</v>
      </c>
      <c r="O52" s="124" t="s">
        <v>400</v>
      </c>
      <c r="P52" s="124" t="s">
        <v>380</v>
      </c>
      <c r="Q52" s="124"/>
      <c r="R52" s="124"/>
      <c r="S52" s="124"/>
      <c r="T52" s="124"/>
      <c r="U52" s="131"/>
      <c r="V52" s="131" t="s">
        <v>406</v>
      </c>
      <c r="W52" s="127"/>
      <c r="X52" s="53"/>
      <c r="Y52" s="131"/>
      <c r="Z52" s="116"/>
      <c r="AA52" s="149" t="s">
        <v>307</v>
      </c>
      <c r="AB52" s="136"/>
      <c r="AC52" s="53"/>
      <c r="AD52" s="150">
        <f t="shared" si="1"/>
        <v>12</v>
      </c>
    </row>
    <row r="53" spans="1:30" ht="15.75" customHeight="1" x14ac:dyDescent="0.2">
      <c r="A53" s="47">
        <v>46</v>
      </c>
      <c r="B53" s="48" t="s">
        <v>169</v>
      </c>
      <c r="C53" s="63">
        <v>12</v>
      </c>
      <c r="D53" s="74" t="s">
        <v>19</v>
      </c>
      <c r="E53" s="139"/>
      <c r="F53" s="68"/>
      <c r="G53" s="68"/>
      <c r="H53" s="68" t="s">
        <v>411</v>
      </c>
      <c r="I53" s="68" t="s">
        <v>319</v>
      </c>
      <c r="J53" s="124"/>
      <c r="K53" s="116"/>
      <c r="L53" s="124" t="s">
        <v>27</v>
      </c>
      <c r="M53" s="124"/>
      <c r="N53" s="124" t="s">
        <v>399</v>
      </c>
      <c r="O53" s="116"/>
      <c r="P53" s="116"/>
      <c r="Q53" s="116"/>
      <c r="R53" s="124" t="s">
        <v>402</v>
      </c>
      <c r="S53" s="52"/>
      <c r="T53" s="124" t="s">
        <v>404</v>
      </c>
      <c r="U53" s="131" t="s">
        <v>405</v>
      </c>
      <c r="V53" s="127"/>
      <c r="W53" s="131" t="s">
        <v>407</v>
      </c>
      <c r="X53" s="136" t="s">
        <v>408</v>
      </c>
      <c r="Y53" s="127" t="s">
        <v>305</v>
      </c>
      <c r="Z53" s="131" t="s">
        <v>306</v>
      </c>
      <c r="AA53" s="149" t="s">
        <v>307</v>
      </c>
      <c r="AB53" s="138"/>
      <c r="AC53" s="116"/>
      <c r="AD53" s="150">
        <f t="shared" si="1"/>
        <v>12</v>
      </c>
    </row>
    <row r="54" spans="1:30" ht="15.75" customHeight="1" x14ac:dyDescent="0.2">
      <c r="A54" s="47"/>
      <c r="B54" s="48" t="s">
        <v>105</v>
      </c>
      <c r="C54" s="63">
        <v>12</v>
      </c>
      <c r="D54" s="74" t="s">
        <v>19</v>
      </c>
      <c r="E54" s="68" t="s">
        <v>648</v>
      </c>
      <c r="F54" s="68" t="s">
        <v>649</v>
      </c>
      <c r="G54" s="68" t="s">
        <v>395</v>
      </c>
      <c r="H54" s="68"/>
      <c r="I54" s="142"/>
      <c r="J54" s="124"/>
      <c r="K54" s="124" t="s">
        <v>397</v>
      </c>
      <c r="L54" s="124" t="s">
        <v>27</v>
      </c>
      <c r="M54" s="124"/>
      <c r="N54" s="124" t="s">
        <v>399</v>
      </c>
      <c r="O54" s="52"/>
      <c r="P54" s="116"/>
      <c r="Q54" s="124"/>
      <c r="R54" s="124" t="s">
        <v>402</v>
      </c>
      <c r="S54" s="124" t="s">
        <v>403</v>
      </c>
      <c r="T54" s="117"/>
      <c r="U54" s="131" t="s">
        <v>405</v>
      </c>
      <c r="V54" s="131"/>
      <c r="W54" s="131"/>
      <c r="X54" s="136" t="s">
        <v>408</v>
      </c>
      <c r="Y54" s="131" t="s">
        <v>305</v>
      </c>
      <c r="Z54" s="131"/>
      <c r="AA54" s="149"/>
      <c r="AB54" s="136" t="s">
        <v>308</v>
      </c>
      <c r="AC54" s="116"/>
      <c r="AD54" s="150">
        <f t="shared" si="1"/>
        <v>12</v>
      </c>
    </row>
    <row r="55" spans="1:30" ht="15.75" customHeight="1" x14ac:dyDescent="0.2">
      <c r="A55" s="47"/>
      <c r="B55" s="48" t="s">
        <v>510</v>
      </c>
      <c r="C55" s="63">
        <v>12</v>
      </c>
      <c r="D55" s="74" t="s">
        <v>19</v>
      </c>
      <c r="E55" s="139"/>
      <c r="F55" s="68" t="s">
        <v>649</v>
      </c>
      <c r="G55" s="68" t="s">
        <v>395</v>
      </c>
      <c r="H55" s="68" t="s">
        <v>411</v>
      </c>
      <c r="I55" s="68"/>
      <c r="J55" s="124" t="s">
        <v>396</v>
      </c>
      <c r="K55" s="124" t="s">
        <v>397</v>
      </c>
      <c r="L55" s="124" t="s">
        <v>27</v>
      </c>
      <c r="M55" s="124" t="s">
        <v>398</v>
      </c>
      <c r="N55" s="124" t="s">
        <v>399</v>
      </c>
      <c r="O55" s="124"/>
      <c r="P55" s="124" t="s">
        <v>380</v>
      </c>
      <c r="Q55" s="124"/>
      <c r="R55" s="124" t="s">
        <v>402</v>
      </c>
      <c r="S55" s="124"/>
      <c r="T55" s="122"/>
      <c r="U55" s="131"/>
      <c r="V55" s="131"/>
      <c r="W55" s="127" t="s">
        <v>407</v>
      </c>
      <c r="X55" s="136"/>
      <c r="Y55" s="131"/>
      <c r="Z55" s="131" t="s">
        <v>306</v>
      </c>
      <c r="AA55" s="116"/>
      <c r="AB55" s="138"/>
      <c r="AC55" s="116"/>
      <c r="AD55" s="150">
        <f t="shared" si="1"/>
        <v>11</v>
      </c>
    </row>
    <row r="56" spans="1:30" ht="15.75" customHeight="1" x14ac:dyDescent="0.2">
      <c r="A56" s="129">
        <v>49</v>
      </c>
      <c r="B56" s="48" t="s">
        <v>60</v>
      </c>
      <c r="C56" s="63">
        <v>12</v>
      </c>
      <c r="D56" s="74"/>
      <c r="E56" s="58"/>
      <c r="F56" s="68" t="s">
        <v>649</v>
      </c>
      <c r="G56" s="68" t="s">
        <v>395</v>
      </c>
      <c r="H56" s="69"/>
      <c r="I56" s="68" t="s">
        <v>319</v>
      </c>
      <c r="J56" s="116"/>
      <c r="K56" s="124" t="s">
        <v>397</v>
      </c>
      <c r="L56" s="124" t="s">
        <v>27</v>
      </c>
      <c r="M56" s="124" t="s">
        <v>398</v>
      </c>
      <c r="N56" s="124" t="s">
        <v>399</v>
      </c>
      <c r="O56" s="124"/>
      <c r="P56" s="124" t="s">
        <v>380</v>
      </c>
      <c r="Q56" s="124"/>
      <c r="R56" s="124" t="s">
        <v>402</v>
      </c>
      <c r="S56" s="124"/>
      <c r="T56" s="122"/>
      <c r="U56" s="131"/>
      <c r="V56" s="131"/>
      <c r="W56" s="131"/>
      <c r="X56" s="52"/>
      <c r="Y56" s="131"/>
      <c r="Z56" s="127" t="s">
        <v>306</v>
      </c>
      <c r="AA56" s="116"/>
      <c r="AB56" s="116"/>
      <c r="AC56" s="138" t="s">
        <v>286</v>
      </c>
      <c r="AD56" s="150">
        <f t="shared" si="1"/>
        <v>10</v>
      </c>
    </row>
    <row r="57" spans="1:30" ht="15.75" customHeight="1" x14ac:dyDescent="0.2">
      <c r="A57" s="47"/>
      <c r="B57" s="48" t="s">
        <v>575</v>
      </c>
      <c r="C57" s="63">
        <v>12</v>
      </c>
      <c r="D57" s="73"/>
      <c r="E57" s="68"/>
      <c r="F57" s="68" t="s">
        <v>649</v>
      </c>
      <c r="G57" s="68" t="s">
        <v>395</v>
      </c>
      <c r="H57" s="141"/>
      <c r="I57" s="142"/>
      <c r="J57" s="124" t="s">
        <v>396</v>
      </c>
      <c r="K57" s="124" t="s">
        <v>397</v>
      </c>
      <c r="L57" s="116"/>
      <c r="M57" s="124"/>
      <c r="N57" s="124" t="s">
        <v>399</v>
      </c>
      <c r="O57" s="124" t="s">
        <v>400</v>
      </c>
      <c r="P57" s="124" t="s">
        <v>380</v>
      </c>
      <c r="Q57" s="124" t="s">
        <v>401</v>
      </c>
      <c r="R57" s="124"/>
      <c r="S57" s="124" t="s">
        <v>403</v>
      </c>
      <c r="T57" s="124" t="s">
        <v>404</v>
      </c>
      <c r="U57" s="131"/>
      <c r="V57" s="131"/>
      <c r="W57" s="127"/>
      <c r="X57" s="136"/>
      <c r="Y57" s="131"/>
      <c r="Z57" s="131"/>
      <c r="AA57" s="149" t="s">
        <v>307</v>
      </c>
      <c r="AB57" s="136" t="s">
        <v>308</v>
      </c>
      <c r="AC57" s="136"/>
      <c r="AD57" s="150">
        <f t="shared" si="1"/>
        <v>11</v>
      </c>
    </row>
    <row r="58" spans="1:30" ht="15.75" customHeight="1" x14ac:dyDescent="0.2">
      <c r="A58" s="47"/>
      <c r="B58" s="48" t="s">
        <v>275</v>
      </c>
      <c r="C58" s="63">
        <v>12</v>
      </c>
      <c r="D58" s="74"/>
      <c r="E58" s="68" t="s">
        <v>648</v>
      </c>
      <c r="F58" s="68" t="s">
        <v>649</v>
      </c>
      <c r="G58" s="68" t="s">
        <v>395</v>
      </c>
      <c r="H58" s="68" t="s">
        <v>411</v>
      </c>
      <c r="I58" s="68" t="s">
        <v>319</v>
      </c>
      <c r="J58" s="124" t="s">
        <v>396</v>
      </c>
      <c r="K58" s="124" t="s">
        <v>397</v>
      </c>
      <c r="L58" s="124" t="s">
        <v>27</v>
      </c>
      <c r="M58" s="124" t="s">
        <v>398</v>
      </c>
      <c r="N58" s="122"/>
      <c r="O58" s="122"/>
      <c r="P58" s="124"/>
      <c r="Q58" s="117"/>
      <c r="R58" s="122"/>
      <c r="S58" s="124"/>
      <c r="T58" s="124"/>
      <c r="U58" s="131"/>
      <c r="V58" s="52"/>
      <c r="W58" s="131"/>
      <c r="X58" s="53"/>
      <c r="Y58" s="131" t="s">
        <v>305</v>
      </c>
      <c r="Z58" s="131" t="s">
        <v>306</v>
      </c>
      <c r="AA58" s="149" t="s">
        <v>307</v>
      </c>
      <c r="AB58" s="116"/>
      <c r="AC58" s="116"/>
      <c r="AD58" s="150">
        <f t="shared" si="1"/>
        <v>12</v>
      </c>
    </row>
    <row r="59" spans="1:30" ht="15.75" customHeight="1" x14ac:dyDescent="0.2">
      <c r="A59" s="47">
        <v>52</v>
      </c>
      <c r="B59" s="48" t="s">
        <v>67</v>
      </c>
      <c r="C59" s="63">
        <v>11</v>
      </c>
      <c r="D59" s="74" t="s">
        <v>36</v>
      </c>
      <c r="E59" s="115"/>
      <c r="F59" s="68"/>
      <c r="G59" s="68" t="s">
        <v>395</v>
      </c>
      <c r="H59" s="68"/>
      <c r="I59" s="70"/>
      <c r="J59" s="122"/>
      <c r="K59" s="124" t="s">
        <v>397</v>
      </c>
      <c r="L59" s="124"/>
      <c r="M59" s="124" t="s">
        <v>398</v>
      </c>
      <c r="N59" s="124" t="s">
        <v>399</v>
      </c>
      <c r="O59" s="122" t="s">
        <v>400</v>
      </c>
      <c r="P59" s="124" t="s">
        <v>380</v>
      </c>
      <c r="Q59" s="124" t="s">
        <v>401</v>
      </c>
      <c r="R59" s="124"/>
      <c r="S59" s="116"/>
      <c r="T59" s="124"/>
      <c r="U59" s="52"/>
      <c r="V59" s="131" t="s">
        <v>406</v>
      </c>
      <c r="W59" s="116"/>
      <c r="X59" s="136" t="s">
        <v>408</v>
      </c>
      <c r="Y59" s="52"/>
      <c r="Z59" s="116"/>
      <c r="AA59" s="134"/>
      <c r="AB59" s="136" t="s">
        <v>308</v>
      </c>
      <c r="AC59" s="138" t="s">
        <v>286</v>
      </c>
      <c r="AD59" s="150">
        <f t="shared" si="1"/>
        <v>10</v>
      </c>
    </row>
    <row r="60" spans="1:30" ht="15.75" customHeight="1" x14ac:dyDescent="0.2">
      <c r="A60" s="47">
        <v>53</v>
      </c>
      <c r="B60" s="48" t="s">
        <v>523</v>
      </c>
      <c r="C60" s="63">
        <v>11</v>
      </c>
      <c r="D60" s="137" t="s">
        <v>19</v>
      </c>
      <c r="E60" s="68"/>
      <c r="F60" s="68" t="s">
        <v>649</v>
      </c>
      <c r="G60" s="68" t="s">
        <v>395</v>
      </c>
      <c r="H60" s="141"/>
      <c r="I60" s="68" t="s">
        <v>319</v>
      </c>
      <c r="J60" s="124"/>
      <c r="K60" s="124"/>
      <c r="L60" s="124" t="s">
        <v>27</v>
      </c>
      <c r="M60" s="124"/>
      <c r="N60" s="124" t="s">
        <v>399</v>
      </c>
      <c r="O60" s="124"/>
      <c r="P60" s="122"/>
      <c r="Q60" s="124" t="s">
        <v>401</v>
      </c>
      <c r="R60" s="116"/>
      <c r="S60" s="122" t="s">
        <v>403</v>
      </c>
      <c r="T60" s="116"/>
      <c r="U60" s="131"/>
      <c r="V60" s="116"/>
      <c r="W60" s="131" t="s">
        <v>407</v>
      </c>
      <c r="X60" s="136"/>
      <c r="Y60" s="131" t="s">
        <v>305</v>
      </c>
      <c r="Z60" s="131" t="s">
        <v>306</v>
      </c>
      <c r="AA60" s="149"/>
      <c r="AB60" s="116"/>
      <c r="AC60" s="138" t="s">
        <v>286</v>
      </c>
      <c r="AD60" s="150">
        <f t="shared" si="1"/>
        <v>11</v>
      </c>
    </row>
    <row r="61" spans="1:30" ht="15.75" customHeight="1" x14ac:dyDescent="0.2">
      <c r="A61" s="47">
        <v>54</v>
      </c>
      <c r="B61" s="48" t="s">
        <v>65</v>
      </c>
      <c r="C61" s="63">
        <v>11</v>
      </c>
      <c r="D61" s="74"/>
      <c r="E61" s="68"/>
      <c r="F61" s="68" t="s">
        <v>649</v>
      </c>
      <c r="G61" s="69" t="s">
        <v>395</v>
      </c>
      <c r="H61" s="68"/>
      <c r="I61" s="68"/>
      <c r="J61" s="124" t="s">
        <v>396</v>
      </c>
      <c r="K61" s="122" t="s">
        <v>397</v>
      </c>
      <c r="L61" s="116"/>
      <c r="M61" s="124"/>
      <c r="N61" s="124" t="s">
        <v>399</v>
      </c>
      <c r="O61" s="117"/>
      <c r="P61" s="147" t="s">
        <v>19</v>
      </c>
      <c r="Q61" s="124" t="s">
        <v>401</v>
      </c>
      <c r="R61" s="122" t="s">
        <v>402</v>
      </c>
      <c r="S61" s="124" t="s">
        <v>403</v>
      </c>
      <c r="T61" s="122" t="s">
        <v>404</v>
      </c>
      <c r="U61" s="127"/>
      <c r="V61" s="131"/>
      <c r="W61" s="131"/>
      <c r="X61" s="136"/>
      <c r="Y61" s="131" t="s">
        <v>305</v>
      </c>
      <c r="Z61" s="131"/>
      <c r="AA61" s="149"/>
      <c r="AB61" s="138"/>
      <c r="AC61" s="138"/>
      <c r="AD61" s="150">
        <f t="shared" si="1"/>
        <v>10</v>
      </c>
    </row>
    <row r="62" spans="1:30" ht="15.75" customHeight="1" x14ac:dyDescent="0.2">
      <c r="A62" s="343">
        <v>55</v>
      </c>
      <c r="B62" s="48" t="s">
        <v>635</v>
      </c>
      <c r="C62" s="63">
        <v>10</v>
      </c>
      <c r="D62" s="74" t="s">
        <v>19</v>
      </c>
      <c r="E62" s="115" t="s">
        <v>648</v>
      </c>
      <c r="F62" s="68" t="s">
        <v>649</v>
      </c>
      <c r="G62" s="68" t="s">
        <v>395</v>
      </c>
      <c r="H62" s="68" t="s">
        <v>411</v>
      </c>
      <c r="I62" s="68" t="s">
        <v>319</v>
      </c>
      <c r="J62" s="124" t="s">
        <v>396</v>
      </c>
      <c r="K62" s="124"/>
      <c r="L62" s="122"/>
      <c r="M62" s="124"/>
      <c r="N62" s="124"/>
      <c r="O62" s="177"/>
      <c r="P62" s="124" t="s">
        <v>380</v>
      </c>
      <c r="Q62" s="116"/>
      <c r="R62" s="124"/>
      <c r="S62" s="122"/>
      <c r="T62" s="124" t="s">
        <v>404</v>
      </c>
      <c r="U62" s="127"/>
      <c r="V62" s="116"/>
      <c r="W62" s="131" t="s">
        <v>407</v>
      </c>
      <c r="X62" s="136"/>
      <c r="Y62" s="127"/>
      <c r="Z62" s="131" t="s">
        <v>306</v>
      </c>
      <c r="AA62" s="52"/>
      <c r="AB62" s="116"/>
      <c r="AC62" s="52"/>
      <c r="AD62" s="150">
        <f t="shared" si="1"/>
        <v>9</v>
      </c>
    </row>
    <row r="63" spans="1:30" ht="15.75" customHeight="1" x14ac:dyDescent="0.2">
      <c r="A63" s="47">
        <v>56</v>
      </c>
      <c r="B63" s="48" t="s">
        <v>116</v>
      </c>
      <c r="C63" s="63">
        <v>10</v>
      </c>
      <c r="D63" s="74"/>
      <c r="E63" s="68" t="s">
        <v>648</v>
      </c>
      <c r="F63" s="68" t="s">
        <v>649</v>
      </c>
      <c r="G63" s="68"/>
      <c r="H63" s="68" t="s">
        <v>411</v>
      </c>
      <c r="I63" s="68"/>
      <c r="J63" s="116"/>
      <c r="K63" s="116"/>
      <c r="L63" s="124"/>
      <c r="M63" s="124" t="s">
        <v>398</v>
      </c>
      <c r="N63" s="124"/>
      <c r="O63" s="124" t="s">
        <v>400</v>
      </c>
      <c r="P63" s="52"/>
      <c r="Q63" s="124" t="s">
        <v>401</v>
      </c>
      <c r="R63" s="52"/>
      <c r="S63" s="124"/>
      <c r="T63" s="122" t="s">
        <v>404</v>
      </c>
      <c r="U63" s="127"/>
      <c r="V63" s="116"/>
      <c r="W63" s="127" t="s">
        <v>407</v>
      </c>
      <c r="X63" s="136"/>
      <c r="Y63" s="131"/>
      <c r="Z63" s="131" t="s">
        <v>306</v>
      </c>
      <c r="AA63" s="52"/>
      <c r="AB63" s="138" t="s">
        <v>308</v>
      </c>
      <c r="AC63" s="52"/>
      <c r="AD63" s="150">
        <f t="shared" si="1"/>
        <v>10</v>
      </c>
    </row>
    <row r="64" spans="1:30" ht="15.75" customHeight="1" x14ac:dyDescent="0.2">
      <c r="A64" s="129"/>
      <c r="B64" s="48" t="s">
        <v>127</v>
      </c>
      <c r="C64" s="63">
        <v>10</v>
      </c>
      <c r="D64" s="74"/>
      <c r="E64" s="115" t="s">
        <v>648</v>
      </c>
      <c r="F64" s="68" t="s">
        <v>649</v>
      </c>
      <c r="G64" s="68"/>
      <c r="H64" s="68" t="s">
        <v>411</v>
      </c>
      <c r="I64" s="68" t="s">
        <v>319</v>
      </c>
      <c r="J64" s="52"/>
      <c r="K64" s="124"/>
      <c r="L64" s="124" t="s">
        <v>27</v>
      </c>
      <c r="M64" s="124" t="s">
        <v>398</v>
      </c>
      <c r="N64" s="124"/>
      <c r="O64" s="124" t="s">
        <v>400</v>
      </c>
      <c r="P64" s="124" t="s">
        <v>380</v>
      </c>
      <c r="Q64" s="122"/>
      <c r="R64" s="124" t="s">
        <v>402</v>
      </c>
      <c r="S64" s="124"/>
      <c r="T64" s="124"/>
      <c r="U64" s="131"/>
      <c r="V64" s="127"/>
      <c r="W64" s="131"/>
      <c r="X64" s="136"/>
      <c r="Y64" s="131"/>
      <c r="Z64" s="131"/>
      <c r="AA64" s="149"/>
      <c r="AB64" s="138"/>
      <c r="AC64" s="52"/>
      <c r="AD64" s="150">
        <f t="shared" si="1"/>
        <v>8</v>
      </c>
    </row>
    <row r="65" spans="1:30" ht="15.75" customHeight="1" x14ac:dyDescent="0.2">
      <c r="A65" s="47"/>
      <c r="B65" s="48" t="s">
        <v>109</v>
      </c>
      <c r="C65" s="63">
        <v>10</v>
      </c>
      <c r="D65" s="74"/>
      <c r="E65" s="68" t="s">
        <v>648</v>
      </c>
      <c r="F65" s="69" t="s">
        <v>649</v>
      </c>
      <c r="G65" s="68" t="s">
        <v>395</v>
      </c>
      <c r="H65" s="69"/>
      <c r="I65" s="68" t="s">
        <v>319</v>
      </c>
      <c r="J65" s="124"/>
      <c r="K65" s="124"/>
      <c r="L65" s="124" t="s">
        <v>27</v>
      </c>
      <c r="M65" s="122" t="s">
        <v>398</v>
      </c>
      <c r="N65" s="124" t="s">
        <v>399</v>
      </c>
      <c r="O65" s="124"/>
      <c r="P65" s="122"/>
      <c r="Q65" s="124"/>
      <c r="R65" s="124"/>
      <c r="S65" s="116"/>
      <c r="T65" s="124" t="s">
        <v>404</v>
      </c>
      <c r="U65" s="127" t="s">
        <v>405</v>
      </c>
      <c r="V65" s="116"/>
      <c r="W65" s="131" t="s">
        <v>407</v>
      </c>
      <c r="X65" s="136"/>
      <c r="Y65" s="131"/>
      <c r="Z65" s="131"/>
      <c r="AA65" s="127"/>
      <c r="AB65" s="138"/>
      <c r="AC65" s="52"/>
      <c r="AD65" s="150">
        <f t="shared" si="1"/>
        <v>10</v>
      </c>
    </row>
    <row r="66" spans="1:30" ht="15.75" customHeight="1" x14ac:dyDescent="0.2">
      <c r="A66" s="47"/>
      <c r="B66" s="48" t="s">
        <v>257</v>
      </c>
      <c r="C66" s="63">
        <v>10</v>
      </c>
      <c r="D66" s="137"/>
      <c r="E66" s="57"/>
      <c r="F66" s="68" t="s">
        <v>649</v>
      </c>
      <c r="G66" s="68"/>
      <c r="H66" s="69" t="s">
        <v>411</v>
      </c>
      <c r="I66" s="70"/>
      <c r="J66" s="116"/>
      <c r="K66" s="124" t="s">
        <v>397</v>
      </c>
      <c r="L66" s="52"/>
      <c r="M66" s="124" t="s">
        <v>398</v>
      </c>
      <c r="N66" s="124" t="s">
        <v>399</v>
      </c>
      <c r="O66" s="124" t="s">
        <v>400</v>
      </c>
      <c r="P66" s="124"/>
      <c r="Q66" s="122" t="s">
        <v>401</v>
      </c>
      <c r="R66" s="124"/>
      <c r="S66" s="122"/>
      <c r="T66" s="122" t="s">
        <v>404</v>
      </c>
      <c r="U66" s="116"/>
      <c r="V66" s="127"/>
      <c r="W66" s="131"/>
      <c r="X66" s="52"/>
      <c r="Y66" s="131" t="s">
        <v>305</v>
      </c>
      <c r="Z66" s="52"/>
      <c r="AA66" s="149" t="s">
        <v>307</v>
      </c>
      <c r="AB66" s="138"/>
      <c r="AC66" s="52"/>
      <c r="AD66" s="150">
        <f t="shared" si="1"/>
        <v>10</v>
      </c>
    </row>
    <row r="67" spans="1:30" ht="15.75" customHeight="1" x14ac:dyDescent="0.2">
      <c r="A67" s="129"/>
      <c r="B67" s="48" t="s">
        <v>121</v>
      </c>
      <c r="C67" s="63">
        <v>10</v>
      </c>
      <c r="D67" s="73"/>
      <c r="E67" s="68" t="s">
        <v>648</v>
      </c>
      <c r="F67" s="68" t="s">
        <v>649</v>
      </c>
      <c r="G67" s="70"/>
      <c r="H67" s="70"/>
      <c r="I67" s="141"/>
      <c r="J67" s="52"/>
      <c r="K67" s="116"/>
      <c r="L67" s="124" t="s">
        <v>27</v>
      </c>
      <c r="M67" s="116"/>
      <c r="N67" s="116"/>
      <c r="O67" s="116"/>
      <c r="P67" s="116"/>
      <c r="Q67" s="116"/>
      <c r="R67" s="124"/>
      <c r="S67" s="122" t="s">
        <v>403</v>
      </c>
      <c r="T67" s="52"/>
      <c r="U67" s="131" t="s">
        <v>405</v>
      </c>
      <c r="V67" s="131" t="s">
        <v>406</v>
      </c>
      <c r="W67" s="131" t="s">
        <v>407</v>
      </c>
      <c r="X67" s="52"/>
      <c r="Y67" s="131" t="s">
        <v>305</v>
      </c>
      <c r="Z67" s="131" t="s">
        <v>306</v>
      </c>
      <c r="AA67" s="149"/>
      <c r="AB67" s="52"/>
      <c r="AC67" s="136" t="s">
        <v>286</v>
      </c>
      <c r="AD67" s="150">
        <f t="shared" si="1"/>
        <v>10</v>
      </c>
    </row>
    <row r="68" spans="1:30" ht="15.75" customHeight="1" x14ac:dyDescent="0.2">
      <c r="A68" s="47">
        <v>61</v>
      </c>
      <c r="B68" s="48" t="s">
        <v>438</v>
      </c>
      <c r="C68" s="63">
        <v>9</v>
      </c>
      <c r="D68" s="137"/>
      <c r="E68" s="68" t="s">
        <v>648</v>
      </c>
      <c r="F68" s="68" t="s">
        <v>649</v>
      </c>
      <c r="G68" s="141"/>
      <c r="H68" s="68" t="s">
        <v>411</v>
      </c>
      <c r="I68" s="68"/>
      <c r="J68" s="116"/>
      <c r="K68" s="124" t="s">
        <v>397</v>
      </c>
      <c r="L68" s="124"/>
      <c r="M68" s="122" t="s">
        <v>398</v>
      </c>
      <c r="N68" s="122" t="s">
        <v>399</v>
      </c>
      <c r="O68" s="124"/>
      <c r="P68" s="124"/>
      <c r="Q68" s="117"/>
      <c r="R68" s="124" t="s">
        <v>402</v>
      </c>
      <c r="S68" s="124" t="s">
        <v>403</v>
      </c>
      <c r="T68" s="124"/>
      <c r="U68" s="131"/>
      <c r="V68" s="127"/>
      <c r="W68" s="116"/>
      <c r="X68" s="53"/>
      <c r="Y68" s="131"/>
      <c r="Z68" s="127" t="s">
        <v>306</v>
      </c>
      <c r="AA68" s="52"/>
      <c r="AB68" s="138"/>
      <c r="AC68" s="116"/>
      <c r="AD68" s="150">
        <f t="shared" si="1"/>
        <v>9</v>
      </c>
    </row>
    <row r="69" spans="1:30" ht="15.75" customHeight="1" x14ac:dyDescent="0.2">
      <c r="A69" s="47">
        <v>62</v>
      </c>
      <c r="B69" s="48" t="s">
        <v>96</v>
      </c>
      <c r="C69" s="63">
        <v>8</v>
      </c>
      <c r="D69" s="74" t="s">
        <v>19</v>
      </c>
      <c r="E69" s="115"/>
      <c r="F69" s="69" t="s">
        <v>649</v>
      </c>
      <c r="G69" s="68"/>
      <c r="H69" s="69" t="s">
        <v>411</v>
      </c>
      <c r="I69" s="143"/>
      <c r="J69" s="116"/>
      <c r="K69" s="124" t="s">
        <v>397</v>
      </c>
      <c r="L69" s="124" t="s">
        <v>27</v>
      </c>
      <c r="M69" s="124"/>
      <c r="N69" s="124"/>
      <c r="O69" s="122"/>
      <c r="P69" s="122" t="s">
        <v>380</v>
      </c>
      <c r="Q69" s="124" t="s">
        <v>401</v>
      </c>
      <c r="R69" s="52"/>
      <c r="S69" s="124"/>
      <c r="T69" s="52"/>
      <c r="U69" s="131"/>
      <c r="V69" s="52"/>
      <c r="W69" s="131"/>
      <c r="X69" s="136" t="s">
        <v>408</v>
      </c>
      <c r="Y69" s="127"/>
      <c r="Z69" s="116"/>
      <c r="AA69" s="134"/>
      <c r="AB69" s="136" t="s">
        <v>308</v>
      </c>
      <c r="AC69" s="52"/>
      <c r="AD69" s="150">
        <f t="shared" si="1"/>
        <v>7</v>
      </c>
    </row>
    <row r="70" spans="1:30" ht="15.75" customHeight="1" x14ac:dyDescent="0.2">
      <c r="A70" s="47"/>
      <c r="B70" s="48" t="s">
        <v>197</v>
      </c>
      <c r="C70" s="63">
        <v>8</v>
      </c>
      <c r="D70" s="74" t="s">
        <v>19</v>
      </c>
      <c r="E70" s="58"/>
      <c r="F70" s="68" t="s">
        <v>649</v>
      </c>
      <c r="G70" s="68"/>
      <c r="H70" s="70"/>
      <c r="I70" s="68" t="s">
        <v>319</v>
      </c>
      <c r="J70" s="124"/>
      <c r="K70" s="117"/>
      <c r="L70" s="116"/>
      <c r="M70" s="124" t="s">
        <v>398</v>
      </c>
      <c r="N70" s="116"/>
      <c r="O70" s="124"/>
      <c r="P70" s="116"/>
      <c r="Q70" s="124" t="s">
        <v>401</v>
      </c>
      <c r="R70" s="122" t="s">
        <v>402</v>
      </c>
      <c r="S70" s="52"/>
      <c r="T70" s="124" t="s">
        <v>404</v>
      </c>
      <c r="U70" s="131"/>
      <c r="V70" s="116"/>
      <c r="W70" s="131" t="s">
        <v>407</v>
      </c>
      <c r="X70" s="136"/>
      <c r="Y70" s="127" t="s">
        <v>305</v>
      </c>
      <c r="Z70" s="52"/>
      <c r="AA70" s="116"/>
      <c r="AB70" s="52"/>
      <c r="AC70" s="136"/>
      <c r="AD70" s="150">
        <f t="shared" si="1"/>
        <v>8</v>
      </c>
    </row>
    <row r="71" spans="1:30" ht="15.75" customHeight="1" x14ac:dyDescent="0.2">
      <c r="A71" s="47">
        <v>64</v>
      </c>
      <c r="B71" s="48" t="s">
        <v>66</v>
      </c>
      <c r="C71" s="63">
        <v>8</v>
      </c>
      <c r="D71" s="74"/>
      <c r="E71" s="68" t="s">
        <v>648</v>
      </c>
      <c r="F71" s="68" t="s">
        <v>649</v>
      </c>
      <c r="G71" s="68" t="s">
        <v>395</v>
      </c>
      <c r="H71" s="68" t="s">
        <v>411</v>
      </c>
      <c r="I71" s="143" t="s">
        <v>319</v>
      </c>
      <c r="J71" s="124"/>
      <c r="K71" s="124"/>
      <c r="L71" s="124"/>
      <c r="M71" s="124"/>
      <c r="N71" s="122"/>
      <c r="O71" s="124"/>
      <c r="P71" s="122"/>
      <c r="Q71" s="122"/>
      <c r="R71" s="122"/>
      <c r="S71" s="122"/>
      <c r="T71" s="124" t="s">
        <v>404</v>
      </c>
      <c r="U71" s="127" t="s">
        <v>405</v>
      </c>
      <c r="V71" s="127"/>
      <c r="W71" s="127" t="s">
        <v>407</v>
      </c>
      <c r="X71" s="136"/>
      <c r="Y71" s="116"/>
      <c r="Z71" s="127"/>
      <c r="AA71" s="116"/>
      <c r="AB71" s="116"/>
      <c r="AC71" s="52"/>
      <c r="AD71" s="150">
        <f t="shared" si="1"/>
        <v>8</v>
      </c>
    </row>
    <row r="72" spans="1:30" ht="15.75" customHeight="1" x14ac:dyDescent="0.2">
      <c r="A72" s="47"/>
      <c r="B72" s="48" t="s">
        <v>199</v>
      </c>
      <c r="C72" s="63">
        <v>8</v>
      </c>
      <c r="D72" s="74"/>
      <c r="E72" s="68" t="s">
        <v>648</v>
      </c>
      <c r="F72" s="68"/>
      <c r="G72" s="68" t="s">
        <v>395</v>
      </c>
      <c r="H72" s="68"/>
      <c r="I72" s="68" t="s">
        <v>319</v>
      </c>
      <c r="J72" s="124" t="s">
        <v>396</v>
      </c>
      <c r="K72" s="124" t="s">
        <v>397</v>
      </c>
      <c r="L72" s="124" t="s">
        <v>27</v>
      </c>
      <c r="M72" s="122"/>
      <c r="N72" s="117"/>
      <c r="O72" s="52"/>
      <c r="P72" s="124" t="s">
        <v>652</v>
      </c>
      <c r="Q72" s="122" t="s">
        <v>401</v>
      </c>
      <c r="R72" s="116"/>
      <c r="S72" s="124"/>
      <c r="T72" s="124"/>
      <c r="U72" s="131"/>
      <c r="V72" s="116"/>
      <c r="W72" s="131"/>
      <c r="X72" s="52"/>
      <c r="Y72" s="131"/>
      <c r="Z72" s="52"/>
      <c r="AA72" s="116"/>
      <c r="AB72" s="136"/>
      <c r="AC72" s="116"/>
      <c r="AD72" s="150">
        <f t="shared" si="1"/>
        <v>7</v>
      </c>
    </row>
    <row r="73" spans="1:30" ht="15.75" customHeight="1" x14ac:dyDescent="0.2">
      <c r="A73" s="47">
        <v>66</v>
      </c>
      <c r="B73" s="48" t="s">
        <v>541</v>
      </c>
      <c r="C73" s="63">
        <v>7</v>
      </c>
      <c r="D73" s="74" t="s">
        <v>19</v>
      </c>
      <c r="E73" s="68"/>
      <c r="F73" s="68"/>
      <c r="G73" s="68" t="s">
        <v>395</v>
      </c>
      <c r="H73" s="68" t="s">
        <v>411</v>
      </c>
      <c r="I73" s="142"/>
      <c r="J73" s="124" t="s">
        <v>396</v>
      </c>
      <c r="K73" s="124" t="s">
        <v>397</v>
      </c>
      <c r="L73" s="124"/>
      <c r="M73" s="124"/>
      <c r="N73" s="124"/>
      <c r="O73" s="52"/>
      <c r="P73" s="52"/>
      <c r="Q73" s="52"/>
      <c r="R73" s="122"/>
      <c r="S73" s="116"/>
      <c r="T73" s="124"/>
      <c r="U73" s="116"/>
      <c r="V73" s="52"/>
      <c r="W73" s="116"/>
      <c r="X73" s="52"/>
      <c r="Y73" s="131" t="s">
        <v>305</v>
      </c>
      <c r="Z73" s="127" t="s">
        <v>306</v>
      </c>
      <c r="AA73" s="134"/>
      <c r="AB73" s="52"/>
      <c r="AC73" s="52"/>
      <c r="AD73" s="150">
        <f t="shared" si="1"/>
        <v>6</v>
      </c>
    </row>
    <row r="74" spans="1:30" ht="15.75" customHeight="1" x14ac:dyDescent="0.2">
      <c r="A74" s="47">
        <v>67</v>
      </c>
      <c r="B74" s="48" t="s">
        <v>525</v>
      </c>
      <c r="C74" s="63">
        <v>7</v>
      </c>
      <c r="D74" s="73"/>
      <c r="E74" s="58"/>
      <c r="F74" s="68"/>
      <c r="G74" s="68" t="s">
        <v>395</v>
      </c>
      <c r="H74" s="68" t="s">
        <v>411</v>
      </c>
      <c r="I74" s="68" t="s">
        <v>319</v>
      </c>
      <c r="J74" s="116"/>
      <c r="K74" s="124" t="s">
        <v>397</v>
      </c>
      <c r="L74" s="122" t="s">
        <v>27</v>
      </c>
      <c r="M74" s="122" t="s">
        <v>398</v>
      </c>
      <c r="N74" s="124"/>
      <c r="O74" s="124"/>
      <c r="P74" s="122"/>
      <c r="Q74" s="122"/>
      <c r="R74" s="124" t="s">
        <v>402</v>
      </c>
      <c r="S74" s="124"/>
      <c r="T74" s="124"/>
      <c r="U74" s="131"/>
      <c r="V74" s="116"/>
      <c r="W74" s="127"/>
      <c r="X74" s="52"/>
      <c r="Y74" s="131"/>
      <c r="Z74" s="116"/>
      <c r="AA74" s="52"/>
      <c r="AB74" s="136"/>
      <c r="AC74" s="52"/>
      <c r="AD74" s="150">
        <f t="shared" si="1"/>
        <v>7</v>
      </c>
    </row>
    <row r="75" spans="1:30" ht="15.75" customHeight="1" x14ac:dyDescent="0.2">
      <c r="A75" s="47"/>
      <c r="B75" s="48" t="s">
        <v>75</v>
      </c>
      <c r="C75" s="174">
        <v>7</v>
      </c>
      <c r="D75" s="73"/>
      <c r="E75" s="68" t="s">
        <v>648</v>
      </c>
      <c r="F75" s="68" t="s">
        <v>649</v>
      </c>
      <c r="G75" s="68"/>
      <c r="H75" s="52"/>
      <c r="I75" s="68" t="s">
        <v>319</v>
      </c>
      <c r="J75" s="124"/>
      <c r="K75" s="124" t="s">
        <v>397</v>
      </c>
      <c r="L75" s="122" t="s">
        <v>27</v>
      </c>
      <c r="M75" s="124" t="s">
        <v>398</v>
      </c>
      <c r="N75" s="124"/>
      <c r="O75" s="124"/>
      <c r="P75" s="124"/>
      <c r="Q75" s="122" t="s">
        <v>401</v>
      </c>
      <c r="R75" s="124"/>
      <c r="S75" s="124"/>
      <c r="T75" s="50"/>
      <c r="U75" s="52"/>
      <c r="V75" s="52"/>
      <c r="W75" s="52"/>
      <c r="X75" s="136"/>
      <c r="Y75" s="131"/>
      <c r="Z75" s="116"/>
      <c r="AA75" s="134"/>
      <c r="AB75" s="138"/>
      <c r="AC75" s="52"/>
      <c r="AD75" s="150">
        <f t="shared" si="1"/>
        <v>7</v>
      </c>
    </row>
    <row r="76" spans="1:30" ht="15.75" customHeight="1" x14ac:dyDescent="0.2">
      <c r="A76" s="47"/>
      <c r="B76" s="48" t="s">
        <v>414</v>
      </c>
      <c r="C76" s="63">
        <v>7</v>
      </c>
      <c r="D76" s="73"/>
      <c r="E76" s="139"/>
      <c r="F76" s="68" t="s">
        <v>649</v>
      </c>
      <c r="G76" s="68" t="s">
        <v>395</v>
      </c>
      <c r="H76" s="142"/>
      <c r="I76" s="69" t="s">
        <v>319</v>
      </c>
      <c r="J76" s="116"/>
      <c r="K76" s="116"/>
      <c r="L76" s="124" t="s">
        <v>27</v>
      </c>
      <c r="M76" s="124" t="s">
        <v>398</v>
      </c>
      <c r="N76" s="122" t="s">
        <v>399</v>
      </c>
      <c r="O76" s="122"/>
      <c r="P76" s="117"/>
      <c r="Q76" s="122"/>
      <c r="R76" s="52"/>
      <c r="S76" s="124"/>
      <c r="T76" s="122"/>
      <c r="U76" s="127" t="s">
        <v>405</v>
      </c>
      <c r="V76" s="116"/>
      <c r="W76" s="127"/>
      <c r="X76" s="52"/>
      <c r="Y76" s="116"/>
      <c r="Z76" s="116"/>
      <c r="AA76" s="52"/>
      <c r="AB76" s="116"/>
      <c r="AC76" s="52"/>
      <c r="AD76" s="150">
        <f t="shared" si="1"/>
        <v>7</v>
      </c>
    </row>
    <row r="77" spans="1:30" ht="15.75" customHeight="1" x14ac:dyDescent="0.2">
      <c r="A77" s="47"/>
      <c r="B77" s="48" t="s">
        <v>225</v>
      </c>
      <c r="C77" s="63">
        <v>7</v>
      </c>
      <c r="D77" s="74"/>
      <c r="E77" s="115" t="s">
        <v>648</v>
      </c>
      <c r="F77" s="68"/>
      <c r="G77" s="68" t="s">
        <v>395</v>
      </c>
      <c r="H77" s="68" t="s">
        <v>411</v>
      </c>
      <c r="I77" s="69" t="s">
        <v>319</v>
      </c>
      <c r="J77" s="122" t="s">
        <v>396</v>
      </c>
      <c r="K77" s="124" t="s">
        <v>397</v>
      </c>
      <c r="L77" s="124"/>
      <c r="M77" s="122"/>
      <c r="N77" s="124"/>
      <c r="O77" s="124"/>
      <c r="P77" s="52"/>
      <c r="Q77" s="52"/>
      <c r="R77" s="122"/>
      <c r="S77" s="124"/>
      <c r="T77" s="52"/>
      <c r="U77" s="127"/>
      <c r="V77" s="52"/>
      <c r="W77" s="127"/>
      <c r="X77" s="136"/>
      <c r="Y77" s="52"/>
      <c r="Z77" s="127" t="s">
        <v>306</v>
      </c>
      <c r="AA77" s="127"/>
      <c r="AB77" s="116"/>
      <c r="AC77" s="52"/>
      <c r="AD77" s="150">
        <f t="shared" si="1"/>
        <v>7</v>
      </c>
    </row>
    <row r="78" spans="1:30" ht="15.75" customHeight="1" x14ac:dyDescent="0.2">
      <c r="A78" s="47">
        <v>71</v>
      </c>
      <c r="B78" s="48" t="s">
        <v>522</v>
      </c>
      <c r="C78" s="63">
        <v>5</v>
      </c>
      <c r="D78" s="73"/>
      <c r="E78" s="58"/>
      <c r="F78" s="68"/>
      <c r="G78" s="69" t="s">
        <v>395</v>
      </c>
      <c r="H78" s="122"/>
      <c r="I78" s="68" t="s">
        <v>319</v>
      </c>
      <c r="J78" s="122"/>
      <c r="K78" s="124" t="s">
        <v>397</v>
      </c>
      <c r="L78" s="52"/>
      <c r="M78" s="52"/>
      <c r="N78" s="52"/>
      <c r="O78" s="52"/>
      <c r="P78" s="116"/>
      <c r="Q78" s="52"/>
      <c r="R78" s="116"/>
      <c r="S78" s="52"/>
      <c r="T78" s="52"/>
      <c r="U78" s="52"/>
      <c r="V78" s="52"/>
      <c r="W78" s="131" t="s">
        <v>407</v>
      </c>
      <c r="X78" s="52"/>
      <c r="Y78" s="127" t="s">
        <v>305</v>
      </c>
      <c r="Z78" s="52"/>
      <c r="AA78" s="52"/>
      <c r="AB78" s="52"/>
      <c r="AC78" s="52"/>
      <c r="AD78" s="150">
        <f t="shared" si="1"/>
        <v>5</v>
      </c>
    </row>
    <row r="79" spans="1:30" ht="15.75" customHeight="1" x14ac:dyDescent="0.2">
      <c r="A79" s="47"/>
      <c r="B79" s="48" t="s">
        <v>439</v>
      </c>
      <c r="C79" s="63">
        <v>5</v>
      </c>
      <c r="D79" s="73"/>
      <c r="E79" s="68"/>
      <c r="F79" s="68" t="s">
        <v>649</v>
      </c>
      <c r="G79" s="68" t="s">
        <v>395</v>
      </c>
      <c r="H79" s="68" t="s">
        <v>411</v>
      </c>
      <c r="I79" s="69"/>
      <c r="J79" s="116"/>
      <c r="K79" s="124"/>
      <c r="L79" s="116"/>
      <c r="M79" s="122"/>
      <c r="N79" s="116"/>
      <c r="O79" s="124" t="s">
        <v>400</v>
      </c>
      <c r="P79" s="52"/>
      <c r="Q79" s="122"/>
      <c r="R79" s="52"/>
      <c r="S79" s="52"/>
      <c r="T79" s="52"/>
      <c r="U79" s="116"/>
      <c r="V79" s="52"/>
      <c r="W79" s="131" t="s">
        <v>407</v>
      </c>
      <c r="X79" s="52"/>
      <c r="Y79" s="52"/>
      <c r="Z79" s="116"/>
      <c r="AA79" s="52"/>
      <c r="AB79" s="136"/>
      <c r="AC79" s="52"/>
      <c r="AD79" s="150">
        <f t="shared" si="1"/>
        <v>5</v>
      </c>
    </row>
    <row r="80" spans="1:30" ht="15.75" customHeight="1" x14ac:dyDescent="0.2">
      <c r="A80" s="47"/>
      <c r="B80" s="48" t="s">
        <v>200</v>
      </c>
      <c r="C80" s="63">
        <v>5</v>
      </c>
      <c r="D80" s="73"/>
      <c r="E80" s="68" t="s">
        <v>648</v>
      </c>
      <c r="F80" s="68" t="s">
        <v>649</v>
      </c>
      <c r="G80" s="69"/>
      <c r="H80" s="70"/>
      <c r="I80" s="68"/>
      <c r="J80" s="124" t="s">
        <v>396</v>
      </c>
      <c r="K80" s="117"/>
      <c r="L80" s="116"/>
      <c r="M80" s="116"/>
      <c r="N80" s="50"/>
      <c r="O80" s="52"/>
      <c r="P80" s="52"/>
      <c r="Q80" s="52"/>
      <c r="R80" s="52"/>
      <c r="S80" s="52"/>
      <c r="T80" s="116"/>
      <c r="U80" s="52"/>
      <c r="V80" s="116"/>
      <c r="W80" s="52"/>
      <c r="X80" s="136"/>
      <c r="Y80" s="131" t="s">
        <v>305</v>
      </c>
      <c r="Z80" s="127" t="s">
        <v>306</v>
      </c>
      <c r="AA80" s="52"/>
      <c r="AB80" s="136"/>
      <c r="AC80" s="52"/>
      <c r="AD80" s="150">
        <f t="shared" si="1"/>
        <v>5</v>
      </c>
    </row>
    <row r="81" spans="1:30" ht="15.75" customHeight="1" x14ac:dyDescent="0.2">
      <c r="A81" s="47">
        <v>74</v>
      </c>
      <c r="B81" s="48" t="s">
        <v>56</v>
      </c>
      <c r="C81" s="63">
        <v>4</v>
      </c>
      <c r="D81" s="74" t="s">
        <v>19</v>
      </c>
      <c r="E81" s="68"/>
      <c r="F81" s="68"/>
      <c r="G81" s="68"/>
      <c r="H81" s="142"/>
      <c r="I81" s="142"/>
      <c r="J81" s="122"/>
      <c r="K81" s="116"/>
      <c r="L81" s="52"/>
      <c r="M81" s="52"/>
      <c r="N81" s="116"/>
      <c r="O81" s="52"/>
      <c r="P81" s="52"/>
      <c r="Q81" s="52"/>
      <c r="R81" s="52"/>
      <c r="S81" s="52"/>
      <c r="T81" s="52"/>
      <c r="U81" s="52"/>
      <c r="V81" s="116"/>
      <c r="W81" s="127" t="s">
        <v>407</v>
      </c>
      <c r="X81" s="52"/>
      <c r="Y81" s="136" t="s">
        <v>305</v>
      </c>
      <c r="Z81" s="116"/>
      <c r="AA81" s="134" t="s">
        <v>307</v>
      </c>
      <c r="AB81" s="136" t="s">
        <v>308</v>
      </c>
      <c r="AC81" s="52"/>
      <c r="AD81" s="150">
        <f t="shared" si="1"/>
        <v>4</v>
      </c>
    </row>
    <row r="82" spans="1:30" ht="15.75" customHeight="1" x14ac:dyDescent="0.2">
      <c r="A82" s="47">
        <v>75</v>
      </c>
      <c r="B82" s="48" t="s">
        <v>81</v>
      </c>
      <c r="C82" s="63">
        <v>4</v>
      </c>
      <c r="D82" s="73"/>
      <c r="E82" s="58"/>
      <c r="F82" s="69"/>
      <c r="G82" s="70"/>
      <c r="H82" s="68" t="s">
        <v>411</v>
      </c>
      <c r="I82" s="70"/>
      <c r="J82" s="52"/>
      <c r="K82" s="122"/>
      <c r="L82" s="116"/>
      <c r="M82" s="116"/>
      <c r="N82" s="116"/>
      <c r="O82" s="52"/>
      <c r="P82" s="124" t="s">
        <v>380</v>
      </c>
      <c r="Q82" s="122" t="s">
        <v>401</v>
      </c>
      <c r="R82" s="127"/>
      <c r="S82" s="52"/>
      <c r="T82" s="52"/>
      <c r="U82" s="52"/>
      <c r="V82" s="127" t="s">
        <v>406</v>
      </c>
      <c r="W82" s="127"/>
      <c r="X82" s="136"/>
      <c r="Y82" s="52"/>
      <c r="Z82" s="127"/>
      <c r="AA82" s="149"/>
      <c r="AB82" s="116"/>
      <c r="AC82" s="52"/>
      <c r="AD82" s="150">
        <f t="shared" si="1"/>
        <v>3</v>
      </c>
    </row>
    <row r="83" spans="1:30" ht="15.75" customHeight="1" x14ac:dyDescent="0.2">
      <c r="A83" s="129"/>
      <c r="B83" s="48" t="s">
        <v>189</v>
      </c>
      <c r="C83" s="63">
        <v>4</v>
      </c>
      <c r="D83" s="73"/>
      <c r="E83" s="139"/>
      <c r="F83" s="68"/>
      <c r="G83" s="68"/>
      <c r="H83" s="69" t="s">
        <v>411</v>
      </c>
      <c r="I83" s="70"/>
      <c r="J83" s="52"/>
      <c r="K83" s="52"/>
      <c r="L83" s="116"/>
      <c r="M83" s="124" t="s">
        <v>398</v>
      </c>
      <c r="N83" s="122" t="s">
        <v>399</v>
      </c>
      <c r="O83" s="116"/>
      <c r="P83" s="122"/>
      <c r="Q83" s="122"/>
      <c r="R83" s="116"/>
      <c r="S83" s="52"/>
      <c r="T83" s="122" t="s">
        <v>404</v>
      </c>
      <c r="U83" s="116"/>
      <c r="V83" s="52"/>
      <c r="W83" s="116"/>
      <c r="X83" s="52"/>
      <c r="Y83" s="127"/>
      <c r="Z83" s="52"/>
      <c r="AA83" s="52"/>
      <c r="AB83" s="136"/>
      <c r="AC83" s="52"/>
      <c r="AD83" s="150">
        <f t="shared" si="1"/>
        <v>4</v>
      </c>
    </row>
    <row r="84" spans="1:30" ht="15" customHeight="1" x14ac:dyDescent="0.2">
      <c r="A84" s="128"/>
      <c r="B84" s="48" t="s">
        <v>54</v>
      </c>
      <c r="C84" s="63">
        <v>4</v>
      </c>
      <c r="D84" s="73"/>
      <c r="E84" s="58"/>
      <c r="F84" s="68"/>
      <c r="G84" s="69"/>
      <c r="H84" s="70"/>
      <c r="I84" s="70"/>
      <c r="J84" s="116"/>
      <c r="K84" s="52"/>
      <c r="L84" s="52"/>
      <c r="M84" s="52"/>
      <c r="N84" s="52"/>
      <c r="O84" s="52"/>
      <c r="P84" s="52"/>
      <c r="Q84" s="52"/>
      <c r="R84" s="124"/>
      <c r="S84" s="52"/>
      <c r="T84" s="122" t="s">
        <v>404</v>
      </c>
      <c r="U84" s="52"/>
      <c r="V84" s="127" t="s">
        <v>406</v>
      </c>
      <c r="W84" s="127" t="s">
        <v>407</v>
      </c>
      <c r="X84" s="52"/>
      <c r="Y84" s="52"/>
      <c r="Z84" s="116"/>
      <c r="AA84" s="134" t="s">
        <v>307</v>
      </c>
      <c r="AB84" s="52"/>
      <c r="AC84" s="52"/>
      <c r="AD84" s="150">
        <f t="shared" ref="AD84:AD147" si="2">COUNTA(E84:O84,Q84:AC84)</f>
        <v>4</v>
      </c>
    </row>
    <row r="85" spans="1:30" ht="15.75" customHeight="1" x14ac:dyDescent="0.2">
      <c r="A85" s="47"/>
      <c r="B85" s="48" t="s">
        <v>526</v>
      </c>
      <c r="C85" s="49">
        <v>4</v>
      </c>
      <c r="D85" s="73"/>
      <c r="E85" s="68"/>
      <c r="F85" s="68" t="s">
        <v>649</v>
      </c>
      <c r="G85" s="68" t="s">
        <v>395</v>
      </c>
      <c r="H85" s="69" t="s">
        <v>411</v>
      </c>
      <c r="I85" s="122"/>
      <c r="J85" s="124"/>
      <c r="K85" s="124" t="s">
        <v>397</v>
      </c>
      <c r="L85" s="124"/>
      <c r="M85" s="124"/>
      <c r="N85" s="52"/>
      <c r="O85" s="124"/>
      <c r="P85" s="124"/>
      <c r="Q85" s="52"/>
      <c r="R85" s="116"/>
      <c r="S85" s="52"/>
      <c r="T85" s="116"/>
      <c r="U85" s="52"/>
      <c r="V85" s="131"/>
      <c r="W85" s="116"/>
      <c r="X85" s="52"/>
      <c r="Y85" s="127"/>
      <c r="Z85" s="52"/>
      <c r="AA85" s="52"/>
      <c r="AB85" s="52"/>
      <c r="AC85" s="52"/>
      <c r="AD85" s="150">
        <f t="shared" si="2"/>
        <v>4</v>
      </c>
    </row>
    <row r="86" spans="1:30" ht="15.75" customHeight="1" x14ac:dyDescent="0.2">
      <c r="A86" s="47"/>
      <c r="B86" s="48" t="s">
        <v>512</v>
      </c>
      <c r="C86" s="63">
        <v>4</v>
      </c>
      <c r="D86" s="73"/>
      <c r="E86" s="115"/>
      <c r="F86" s="68" t="s">
        <v>649</v>
      </c>
      <c r="G86" s="70"/>
      <c r="H86" s="52"/>
      <c r="I86" s="69" t="s">
        <v>319</v>
      </c>
      <c r="J86" s="116"/>
      <c r="K86" s="124" t="s">
        <v>397</v>
      </c>
      <c r="L86" s="52"/>
      <c r="M86" s="122"/>
      <c r="N86" s="52"/>
      <c r="O86" s="221"/>
      <c r="P86" s="116"/>
      <c r="Q86" s="116"/>
      <c r="R86" s="116"/>
      <c r="S86" s="52"/>
      <c r="T86" s="116"/>
      <c r="U86" s="52"/>
      <c r="V86" s="52"/>
      <c r="W86" s="116"/>
      <c r="X86" s="52"/>
      <c r="Y86" s="52"/>
      <c r="Z86" s="127" t="s">
        <v>306</v>
      </c>
      <c r="AA86" s="116"/>
      <c r="AB86" s="52"/>
      <c r="AC86" s="52"/>
      <c r="AD86" s="150">
        <f t="shared" si="2"/>
        <v>4</v>
      </c>
    </row>
    <row r="87" spans="1:30" ht="15.75" customHeight="1" x14ac:dyDescent="0.2">
      <c r="A87" s="47"/>
      <c r="B87" s="48" t="s">
        <v>166</v>
      </c>
      <c r="C87" s="63">
        <v>4</v>
      </c>
      <c r="D87" s="73"/>
      <c r="E87" s="115" t="s">
        <v>648</v>
      </c>
      <c r="F87" s="69" t="s">
        <v>649</v>
      </c>
      <c r="G87" s="68" t="s">
        <v>395</v>
      </c>
      <c r="H87" s="69"/>
      <c r="I87" s="69"/>
      <c r="J87" s="122"/>
      <c r="K87" s="50"/>
      <c r="L87" s="124" t="s">
        <v>27</v>
      </c>
      <c r="M87" s="122"/>
      <c r="N87" s="122"/>
      <c r="O87" s="50"/>
      <c r="P87" s="52"/>
      <c r="Q87" s="124"/>
      <c r="R87" s="122"/>
      <c r="S87" s="122"/>
      <c r="T87" s="122"/>
      <c r="U87" s="52"/>
      <c r="V87" s="127"/>
      <c r="W87" s="131"/>
      <c r="X87" s="136"/>
      <c r="Y87" s="52"/>
      <c r="Z87" s="127"/>
      <c r="AA87" s="52"/>
      <c r="AB87" s="52"/>
      <c r="AC87" s="52"/>
      <c r="AD87" s="150">
        <f t="shared" si="2"/>
        <v>4</v>
      </c>
    </row>
    <row r="88" spans="1:30" ht="15.75" customHeight="1" x14ac:dyDescent="0.2">
      <c r="A88" s="47"/>
      <c r="B88" s="48" t="s">
        <v>550</v>
      </c>
      <c r="C88" s="49">
        <v>4</v>
      </c>
      <c r="D88" s="74"/>
      <c r="E88" s="58"/>
      <c r="F88" s="69" t="s">
        <v>649</v>
      </c>
      <c r="G88" s="68" t="s">
        <v>395</v>
      </c>
      <c r="H88" s="69" t="s">
        <v>411</v>
      </c>
      <c r="I88" s="68"/>
      <c r="J88" s="116"/>
      <c r="K88" s="124" t="s">
        <v>397</v>
      </c>
      <c r="L88" s="52"/>
      <c r="M88" s="116"/>
      <c r="N88" s="52"/>
      <c r="O88" s="122"/>
      <c r="P88" s="116"/>
      <c r="Q88" s="52"/>
      <c r="R88" s="116"/>
      <c r="S88" s="124"/>
      <c r="T88" s="52"/>
      <c r="U88" s="127"/>
      <c r="V88" s="52"/>
      <c r="W88" s="127"/>
      <c r="X88" s="52"/>
      <c r="Y88" s="52"/>
      <c r="Z88" s="52"/>
      <c r="AA88" s="116"/>
      <c r="AB88" s="136"/>
      <c r="AC88" s="52"/>
      <c r="AD88" s="150">
        <f t="shared" si="2"/>
        <v>4</v>
      </c>
    </row>
    <row r="89" spans="1:30" ht="15.75" customHeight="1" x14ac:dyDescent="0.2">
      <c r="A89" s="47"/>
      <c r="B89" s="48" t="s">
        <v>585</v>
      </c>
      <c r="C89" s="49">
        <v>4</v>
      </c>
      <c r="D89" s="74"/>
      <c r="E89" s="68"/>
      <c r="F89" s="68" t="s">
        <v>649</v>
      </c>
      <c r="G89" s="68"/>
      <c r="H89" s="70"/>
      <c r="I89" s="122"/>
      <c r="J89" s="122"/>
      <c r="K89" s="116"/>
      <c r="L89" s="52"/>
      <c r="M89" s="116"/>
      <c r="N89" s="52"/>
      <c r="O89" s="52"/>
      <c r="P89" s="122" t="s">
        <v>380</v>
      </c>
      <c r="Q89" s="116"/>
      <c r="R89" s="122" t="s">
        <v>402</v>
      </c>
      <c r="S89" s="124" t="s">
        <v>403</v>
      </c>
      <c r="T89" s="122"/>
      <c r="U89" s="52"/>
      <c r="V89" s="127"/>
      <c r="W89" s="52"/>
      <c r="X89" s="52"/>
      <c r="Y89" s="52"/>
      <c r="Z89" s="52"/>
      <c r="AA89" s="52"/>
      <c r="AB89" s="52"/>
      <c r="AC89" s="52"/>
      <c r="AD89" s="150">
        <f t="shared" si="2"/>
        <v>3</v>
      </c>
    </row>
    <row r="90" spans="1:30" ht="15.75" customHeight="1" x14ac:dyDescent="0.2">
      <c r="A90" s="47"/>
      <c r="B90" s="48" t="s">
        <v>104</v>
      </c>
      <c r="C90" s="49">
        <v>4</v>
      </c>
      <c r="D90" s="74"/>
      <c r="E90" s="68" t="s">
        <v>648</v>
      </c>
      <c r="F90" s="68"/>
      <c r="G90" s="68"/>
      <c r="H90" s="52"/>
      <c r="I90" s="68" t="s">
        <v>319</v>
      </c>
      <c r="J90" s="122" t="s">
        <v>396</v>
      </c>
      <c r="K90" s="116"/>
      <c r="L90" s="52"/>
      <c r="M90" s="124"/>
      <c r="N90" s="124"/>
      <c r="O90" s="52"/>
      <c r="P90" s="122" t="s">
        <v>380</v>
      </c>
      <c r="Q90" s="116"/>
      <c r="R90" s="122"/>
      <c r="S90" s="116"/>
      <c r="T90" s="52"/>
      <c r="U90" s="52"/>
      <c r="V90" s="52"/>
      <c r="W90" s="52"/>
      <c r="X90" s="136"/>
      <c r="Y90" s="52"/>
      <c r="Z90" s="116"/>
      <c r="AA90" s="52"/>
      <c r="AB90" s="52"/>
      <c r="AC90" s="52"/>
      <c r="AD90" s="150">
        <f t="shared" si="2"/>
        <v>3</v>
      </c>
    </row>
    <row r="91" spans="1:30" ht="15.75" customHeight="1" x14ac:dyDescent="0.2">
      <c r="A91" s="47"/>
      <c r="B91" s="48" t="s">
        <v>107</v>
      </c>
      <c r="C91" s="49">
        <v>4</v>
      </c>
      <c r="D91" s="73"/>
      <c r="E91" s="68" t="s">
        <v>648</v>
      </c>
      <c r="F91" s="68" t="s">
        <v>649</v>
      </c>
      <c r="G91" s="70"/>
      <c r="H91" s="69"/>
      <c r="I91" s="50"/>
      <c r="J91" s="52"/>
      <c r="K91" s="116"/>
      <c r="L91" s="52"/>
      <c r="M91" s="116"/>
      <c r="N91" s="116"/>
      <c r="O91" s="52"/>
      <c r="P91" s="122"/>
      <c r="Q91" s="52"/>
      <c r="R91" s="122" t="s">
        <v>402</v>
      </c>
      <c r="S91" s="116"/>
      <c r="T91" s="52"/>
      <c r="U91" s="52"/>
      <c r="V91" s="52"/>
      <c r="W91" s="52"/>
      <c r="X91" s="52"/>
      <c r="Y91" s="127" t="s">
        <v>305</v>
      </c>
      <c r="Z91" s="52"/>
      <c r="AA91" s="52"/>
      <c r="AB91" s="52"/>
      <c r="AC91" s="52"/>
      <c r="AD91" s="150">
        <f t="shared" si="2"/>
        <v>4</v>
      </c>
    </row>
    <row r="92" spans="1:30" ht="15.75" customHeight="1" x14ac:dyDescent="0.2">
      <c r="A92" s="47"/>
      <c r="B92" s="48" t="s">
        <v>561</v>
      </c>
      <c r="C92" s="49">
        <v>4</v>
      </c>
      <c r="D92" s="73"/>
      <c r="E92" s="58"/>
      <c r="F92" s="68" t="s">
        <v>649</v>
      </c>
      <c r="G92" s="68" t="s">
        <v>395</v>
      </c>
      <c r="H92" s="69" t="s">
        <v>411</v>
      </c>
      <c r="I92" s="68"/>
      <c r="J92" s="122"/>
      <c r="K92" s="124"/>
      <c r="L92" s="116"/>
      <c r="M92" s="122" t="s">
        <v>398</v>
      </c>
      <c r="N92" s="122"/>
      <c r="O92" s="116"/>
      <c r="P92" s="122"/>
      <c r="Q92" s="52"/>
      <c r="R92" s="52"/>
      <c r="S92" s="52"/>
      <c r="T92" s="52"/>
      <c r="U92" s="52"/>
      <c r="V92" s="52"/>
      <c r="W92" s="52"/>
      <c r="X92" s="52"/>
      <c r="Y92" s="116"/>
      <c r="Z92" s="52"/>
      <c r="AA92" s="116"/>
      <c r="AB92" s="52"/>
      <c r="AC92" s="116"/>
      <c r="AD92" s="150">
        <f t="shared" si="2"/>
        <v>4</v>
      </c>
    </row>
    <row r="93" spans="1:30" ht="15.75" customHeight="1" x14ac:dyDescent="0.2">
      <c r="A93" s="47">
        <v>86</v>
      </c>
      <c r="B93" s="48" t="s">
        <v>240</v>
      </c>
      <c r="C93" s="49">
        <v>3</v>
      </c>
      <c r="D93" s="74" t="s">
        <v>36</v>
      </c>
      <c r="E93" s="68" t="s">
        <v>648</v>
      </c>
      <c r="F93" s="69" t="s">
        <v>649</v>
      </c>
      <c r="G93" s="68"/>
      <c r="H93" s="52"/>
      <c r="I93" s="70"/>
      <c r="J93" s="52"/>
      <c r="K93" s="52"/>
      <c r="L93" s="51"/>
      <c r="M93" s="52"/>
      <c r="N93" s="122" t="s">
        <v>399</v>
      </c>
      <c r="O93" s="122"/>
      <c r="P93" s="147" t="s">
        <v>19</v>
      </c>
      <c r="Q93" s="116"/>
      <c r="R93" s="52"/>
      <c r="S93" s="52"/>
      <c r="T93" s="122"/>
      <c r="U93" s="52"/>
      <c r="V93" s="52"/>
      <c r="W93" s="52"/>
      <c r="X93" s="52"/>
      <c r="Y93" s="116"/>
      <c r="Z93" s="116"/>
      <c r="AA93" s="52"/>
      <c r="AB93" s="116"/>
      <c r="AC93" s="52"/>
      <c r="AD93" s="150">
        <f t="shared" si="2"/>
        <v>3</v>
      </c>
    </row>
    <row r="94" spans="1:30" ht="15.75" customHeight="1" x14ac:dyDescent="0.2">
      <c r="A94" s="47">
        <v>87</v>
      </c>
      <c r="B94" s="48" t="s">
        <v>517</v>
      </c>
      <c r="C94" s="49">
        <v>3</v>
      </c>
      <c r="D94" s="73"/>
      <c r="E94" s="68"/>
      <c r="F94" s="69"/>
      <c r="G94" s="69"/>
      <c r="H94" s="69"/>
      <c r="I94" s="52"/>
      <c r="J94" s="52"/>
      <c r="K94" s="52"/>
      <c r="L94" s="52"/>
      <c r="M94" s="52"/>
      <c r="N94" s="52"/>
      <c r="O94" s="52"/>
      <c r="P94" s="52"/>
      <c r="Q94" s="52"/>
      <c r="R94" s="116"/>
      <c r="S94" s="116"/>
      <c r="T94" s="52"/>
      <c r="U94" s="52"/>
      <c r="V94" s="52"/>
      <c r="W94" s="52"/>
      <c r="X94" s="52"/>
      <c r="Y94" s="136" t="s">
        <v>305</v>
      </c>
      <c r="Z94" s="52"/>
      <c r="AA94" s="134" t="s">
        <v>307</v>
      </c>
      <c r="AB94" s="138" t="s">
        <v>308</v>
      </c>
      <c r="AC94" s="116"/>
      <c r="AD94" s="150">
        <f t="shared" si="2"/>
        <v>3</v>
      </c>
    </row>
    <row r="95" spans="1:30" ht="15.75" customHeight="1" x14ac:dyDescent="0.2">
      <c r="A95" s="47"/>
      <c r="B95" s="48" t="s">
        <v>45</v>
      </c>
      <c r="C95" s="49">
        <v>3</v>
      </c>
      <c r="D95" s="73"/>
      <c r="E95" s="68" t="s">
        <v>648</v>
      </c>
      <c r="F95" s="69"/>
      <c r="G95" s="69" t="s">
        <v>395</v>
      </c>
      <c r="H95" s="52"/>
      <c r="I95" s="69"/>
      <c r="J95" s="122"/>
      <c r="K95" s="122"/>
      <c r="L95" s="122" t="s">
        <v>27</v>
      </c>
      <c r="M95" s="52"/>
      <c r="N95" s="52"/>
      <c r="O95" s="122"/>
      <c r="P95" s="59"/>
      <c r="Q95" s="50"/>
      <c r="R95" s="116"/>
      <c r="S95" s="116"/>
      <c r="T95" s="52"/>
      <c r="U95" s="127"/>
      <c r="V95" s="52"/>
      <c r="W95" s="52"/>
      <c r="X95" s="52"/>
      <c r="Y95" s="116"/>
      <c r="Z95" s="52"/>
      <c r="AA95" s="52"/>
      <c r="AB95" s="52"/>
      <c r="AC95" s="52"/>
      <c r="AD95" s="150">
        <f t="shared" si="2"/>
        <v>3</v>
      </c>
    </row>
    <row r="96" spans="1:30" ht="15.75" customHeight="1" x14ac:dyDescent="0.2">
      <c r="A96" s="47"/>
      <c r="B96" s="48" t="s">
        <v>524</v>
      </c>
      <c r="C96" s="49">
        <v>3</v>
      </c>
      <c r="D96" s="73"/>
      <c r="E96" s="68" t="s">
        <v>648</v>
      </c>
      <c r="F96" s="141"/>
      <c r="G96" s="69" t="s">
        <v>395</v>
      </c>
      <c r="H96" s="69"/>
      <c r="I96" s="68"/>
      <c r="J96" s="122" t="s">
        <v>396</v>
      </c>
      <c r="K96" s="122"/>
      <c r="L96" s="52"/>
      <c r="M96" s="116"/>
      <c r="N96" s="52"/>
      <c r="O96" s="52"/>
      <c r="P96" s="52"/>
      <c r="Q96" s="52"/>
      <c r="R96" s="116"/>
      <c r="S96" s="122"/>
      <c r="T96" s="52"/>
      <c r="U96" s="52"/>
      <c r="V96" s="52"/>
      <c r="W96" s="116"/>
      <c r="X96" s="52"/>
      <c r="Y96" s="52"/>
      <c r="Z96" s="52"/>
      <c r="AA96" s="52"/>
      <c r="AB96" s="52"/>
      <c r="AC96" s="52"/>
      <c r="AD96" s="150">
        <f t="shared" si="2"/>
        <v>3</v>
      </c>
    </row>
    <row r="97" spans="1:30" ht="15.75" customHeight="1" x14ac:dyDescent="0.2">
      <c r="A97" s="47"/>
      <c r="B97" s="48" t="s">
        <v>577</v>
      </c>
      <c r="C97" s="49">
        <v>3</v>
      </c>
      <c r="D97" s="73"/>
      <c r="E97" s="58"/>
      <c r="F97" s="68"/>
      <c r="G97" s="69"/>
      <c r="H97" s="142"/>
      <c r="I97" s="69" t="s">
        <v>319</v>
      </c>
      <c r="J97" s="122"/>
      <c r="K97" s="116"/>
      <c r="L97" s="52"/>
      <c r="M97" s="122" t="s">
        <v>398</v>
      </c>
      <c r="N97" s="52"/>
      <c r="O97" s="52"/>
      <c r="P97" s="124" t="s">
        <v>380</v>
      </c>
      <c r="Q97" s="52"/>
      <c r="R97" s="122"/>
      <c r="S97" s="116"/>
      <c r="T97" s="52"/>
      <c r="U97" s="52"/>
      <c r="V97" s="52"/>
      <c r="W97" s="52"/>
      <c r="X97" s="52"/>
      <c r="Y97" s="52"/>
      <c r="Z97" s="127"/>
      <c r="AA97" s="127"/>
      <c r="AB97" s="136"/>
      <c r="AC97" s="52"/>
      <c r="AD97" s="150">
        <f t="shared" si="2"/>
        <v>2</v>
      </c>
    </row>
    <row r="98" spans="1:30" ht="15.75" customHeight="1" x14ac:dyDescent="0.2">
      <c r="A98" s="47"/>
      <c r="B98" s="48" t="s">
        <v>159</v>
      </c>
      <c r="C98" s="49">
        <v>3</v>
      </c>
      <c r="D98" s="73"/>
      <c r="E98" s="68" t="s">
        <v>648</v>
      </c>
      <c r="F98" s="68" t="s">
        <v>649</v>
      </c>
      <c r="G98" s="69"/>
      <c r="H98" s="141"/>
      <c r="I98" s="70"/>
      <c r="J98" s="124" t="s">
        <v>396</v>
      </c>
      <c r="K98" s="52"/>
      <c r="L98" s="122"/>
      <c r="M98" s="52"/>
      <c r="N98" s="122"/>
      <c r="O98" s="52"/>
      <c r="P98" s="52"/>
      <c r="Q98" s="52"/>
      <c r="R98" s="52"/>
      <c r="S98" s="52"/>
      <c r="T98" s="52"/>
      <c r="U98" s="52"/>
      <c r="V98" s="52"/>
      <c r="W98" s="52"/>
      <c r="X98" s="52"/>
      <c r="Y98" s="52"/>
      <c r="Z98" s="52"/>
      <c r="AA98" s="116"/>
      <c r="AB98" s="52"/>
      <c r="AC98" s="52"/>
      <c r="AD98" s="150">
        <f t="shared" si="2"/>
        <v>3</v>
      </c>
    </row>
    <row r="99" spans="1:30" ht="15.75" customHeight="1" x14ac:dyDescent="0.2">
      <c r="A99" s="129"/>
      <c r="B99" s="48" t="s">
        <v>460</v>
      </c>
      <c r="C99" s="49">
        <v>3</v>
      </c>
      <c r="D99" s="73"/>
      <c r="E99" s="58"/>
      <c r="F99" s="68" t="s">
        <v>649</v>
      </c>
      <c r="G99" s="70"/>
      <c r="H99" s="68" t="s">
        <v>411</v>
      </c>
      <c r="I99" s="143" t="s">
        <v>319</v>
      </c>
      <c r="J99" s="124"/>
      <c r="K99" s="50"/>
      <c r="L99" s="51"/>
      <c r="M99" s="122"/>
      <c r="N99" s="52"/>
      <c r="O99" s="52"/>
      <c r="P99" s="52"/>
      <c r="Q99" s="122"/>
      <c r="R99" s="52"/>
      <c r="S99" s="52"/>
      <c r="T99" s="52"/>
      <c r="U99" s="52"/>
      <c r="V99" s="52"/>
      <c r="W99" s="52"/>
      <c r="X99" s="52"/>
      <c r="Y99" s="116"/>
      <c r="Z99" s="52"/>
      <c r="AA99" s="116"/>
      <c r="AB99" s="116"/>
      <c r="AC99" s="52"/>
      <c r="AD99" s="150">
        <f t="shared" si="2"/>
        <v>3</v>
      </c>
    </row>
    <row r="100" spans="1:30" ht="15.75" customHeight="1" x14ac:dyDescent="0.2">
      <c r="A100" s="47">
        <v>93</v>
      </c>
      <c r="B100" s="48" t="s">
        <v>571</v>
      </c>
      <c r="C100" s="49">
        <v>2</v>
      </c>
      <c r="D100" s="74" t="s">
        <v>32</v>
      </c>
      <c r="E100" s="68"/>
      <c r="F100" s="68"/>
      <c r="G100" s="68"/>
      <c r="H100" s="68" t="s">
        <v>411</v>
      </c>
      <c r="I100" s="124"/>
      <c r="J100" s="116"/>
      <c r="K100" s="122" t="s">
        <v>397</v>
      </c>
      <c r="L100" s="122"/>
      <c r="M100" s="52"/>
      <c r="N100" s="52"/>
      <c r="O100" s="52"/>
      <c r="P100" s="207" t="s">
        <v>19</v>
      </c>
      <c r="Q100" s="52"/>
      <c r="R100" s="52"/>
      <c r="S100" s="52"/>
      <c r="T100" s="116"/>
      <c r="U100" s="52"/>
      <c r="V100" s="116"/>
      <c r="W100" s="52"/>
      <c r="X100" s="52"/>
      <c r="Y100" s="52"/>
      <c r="Z100" s="127"/>
      <c r="AA100" s="131"/>
      <c r="AB100" s="138"/>
      <c r="AC100" s="52"/>
      <c r="AD100" s="150">
        <f t="shared" si="2"/>
        <v>2</v>
      </c>
    </row>
    <row r="101" spans="1:30" ht="15.75" customHeight="1" x14ac:dyDescent="0.2">
      <c r="A101" s="47">
        <v>94</v>
      </c>
      <c r="B101" s="48" t="s">
        <v>634</v>
      </c>
      <c r="C101" s="49">
        <v>2</v>
      </c>
      <c r="D101" s="73"/>
      <c r="E101" s="57"/>
      <c r="F101" s="68" t="s">
        <v>649</v>
      </c>
      <c r="G101" s="68"/>
      <c r="H101" s="142"/>
      <c r="I101" s="143" t="s">
        <v>319</v>
      </c>
      <c r="J101" s="124"/>
      <c r="K101" s="122"/>
      <c r="L101" s="52"/>
      <c r="M101" s="52"/>
      <c r="N101" s="52"/>
      <c r="O101" s="52"/>
      <c r="P101" s="52"/>
      <c r="Q101" s="52"/>
      <c r="R101" s="52"/>
      <c r="S101" s="52"/>
      <c r="T101" s="116"/>
      <c r="U101" s="52"/>
      <c r="V101" s="116"/>
      <c r="W101" s="52"/>
      <c r="X101" s="52"/>
      <c r="Y101" s="52"/>
      <c r="Z101" s="52"/>
      <c r="AA101" s="116"/>
      <c r="AB101" s="116"/>
      <c r="AC101" s="52"/>
      <c r="AD101" s="150">
        <f t="shared" si="2"/>
        <v>2</v>
      </c>
    </row>
    <row r="102" spans="1:30" ht="15.75" customHeight="1" x14ac:dyDescent="0.2">
      <c r="A102" s="47"/>
      <c r="B102" s="48" t="s">
        <v>574</v>
      </c>
      <c r="C102" s="49">
        <v>2</v>
      </c>
      <c r="D102" s="73"/>
      <c r="E102" s="68"/>
      <c r="F102" s="68" t="s">
        <v>649</v>
      </c>
      <c r="G102" s="68"/>
      <c r="H102" s="52"/>
      <c r="I102" s="124"/>
      <c r="J102" s="124"/>
      <c r="K102" s="52"/>
      <c r="L102" s="52"/>
      <c r="M102" s="122"/>
      <c r="N102" s="52"/>
      <c r="O102" s="52"/>
      <c r="P102" s="52"/>
      <c r="Q102" s="52"/>
      <c r="R102" s="52"/>
      <c r="S102" s="122"/>
      <c r="T102" s="52"/>
      <c r="U102" s="52"/>
      <c r="V102" s="52"/>
      <c r="W102" s="52"/>
      <c r="X102" s="136" t="s">
        <v>408</v>
      </c>
      <c r="Y102" s="52"/>
      <c r="Z102" s="52"/>
      <c r="AA102" s="116"/>
      <c r="AB102" s="116"/>
      <c r="AC102" s="52"/>
      <c r="AD102" s="150">
        <f t="shared" si="2"/>
        <v>2</v>
      </c>
    </row>
    <row r="103" spans="1:30" ht="15.75" customHeight="1" x14ac:dyDescent="0.2">
      <c r="A103" s="47"/>
      <c r="B103" s="48" t="s">
        <v>607</v>
      </c>
      <c r="C103" s="49">
        <v>2</v>
      </c>
      <c r="D103" s="73"/>
      <c r="E103" s="68"/>
      <c r="F103" s="68" t="s">
        <v>649</v>
      </c>
      <c r="G103" s="68"/>
      <c r="H103" s="68" t="s">
        <v>411</v>
      </c>
      <c r="I103" s="116"/>
      <c r="J103" s="116"/>
      <c r="K103" s="52"/>
      <c r="L103" s="52"/>
      <c r="M103" s="116"/>
      <c r="N103" s="52"/>
      <c r="O103" s="52"/>
      <c r="P103" s="52"/>
      <c r="Q103" s="52"/>
      <c r="R103" s="52"/>
      <c r="S103" s="52"/>
      <c r="T103" s="52"/>
      <c r="U103" s="52"/>
      <c r="V103" s="52"/>
      <c r="W103" s="52"/>
      <c r="X103" s="136"/>
      <c r="Y103" s="136"/>
      <c r="Z103" s="116"/>
      <c r="AA103" s="52"/>
      <c r="AB103" s="116"/>
      <c r="AC103" s="52"/>
      <c r="AD103" s="150">
        <f t="shared" si="2"/>
        <v>2</v>
      </c>
    </row>
    <row r="104" spans="1:30" ht="15.75" customHeight="1" x14ac:dyDescent="0.2">
      <c r="A104" s="47">
        <v>97</v>
      </c>
      <c r="B104" s="48" t="s">
        <v>520</v>
      </c>
      <c r="C104" s="49">
        <v>1</v>
      </c>
      <c r="D104" s="74" t="s">
        <v>19</v>
      </c>
      <c r="E104" s="68"/>
      <c r="F104" s="68"/>
      <c r="G104" s="68"/>
      <c r="H104" s="142"/>
      <c r="I104" s="224"/>
      <c r="J104" s="124"/>
      <c r="K104" s="52"/>
      <c r="L104" s="52"/>
      <c r="M104" s="116"/>
      <c r="N104" s="52"/>
      <c r="O104" s="52"/>
      <c r="P104" s="52"/>
      <c r="Q104" s="52"/>
      <c r="R104" s="52"/>
      <c r="S104" s="52"/>
      <c r="T104" s="52"/>
      <c r="U104" s="52"/>
      <c r="V104" s="52"/>
      <c r="W104" s="127" t="s">
        <v>407</v>
      </c>
      <c r="X104" s="52"/>
      <c r="Y104" s="52"/>
      <c r="Z104" s="52"/>
      <c r="AA104" s="52"/>
      <c r="AB104" s="116"/>
      <c r="AC104" s="52"/>
      <c r="AD104" s="150">
        <f t="shared" si="2"/>
        <v>1</v>
      </c>
    </row>
    <row r="105" spans="1:30" ht="15.75" customHeight="1" x14ac:dyDescent="0.2">
      <c r="A105" s="5"/>
      <c r="B105" s="48" t="s">
        <v>554</v>
      </c>
      <c r="C105" s="49">
        <v>1</v>
      </c>
      <c r="D105" s="74" t="s">
        <v>19</v>
      </c>
      <c r="E105" s="58"/>
      <c r="F105" s="68"/>
      <c r="G105" s="68"/>
      <c r="H105" s="68" t="s">
        <v>411</v>
      </c>
      <c r="I105" s="70"/>
      <c r="J105" s="117"/>
      <c r="K105" s="52"/>
      <c r="L105" s="52"/>
      <c r="M105" s="52"/>
      <c r="N105" s="52"/>
      <c r="O105" s="52"/>
      <c r="P105" s="52"/>
      <c r="Q105" s="52"/>
      <c r="R105" s="52"/>
      <c r="S105" s="52"/>
      <c r="T105" s="52"/>
      <c r="U105" s="52"/>
      <c r="V105" s="52"/>
      <c r="W105" s="52"/>
      <c r="X105" s="52"/>
      <c r="Y105" s="52"/>
      <c r="Z105" s="116"/>
      <c r="AA105" s="52"/>
      <c r="AB105" s="116"/>
      <c r="AC105" s="52"/>
      <c r="AD105" s="150">
        <f t="shared" si="2"/>
        <v>1</v>
      </c>
    </row>
    <row r="106" spans="1:30" ht="15.75" customHeight="1" x14ac:dyDescent="0.2">
      <c r="A106" s="47">
        <v>99</v>
      </c>
      <c r="B106" s="48" t="s">
        <v>518</v>
      </c>
      <c r="C106" s="49">
        <v>1</v>
      </c>
      <c r="D106" s="73"/>
      <c r="E106" s="68"/>
      <c r="F106" s="68" t="s">
        <v>649</v>
      </c>
      <c r="G106" s="68"/>
      <c r="H106" s="52"/>
      <c r="I106" s="117"/>
      <c r="J106" s="116"/>
      <c r="K106" s="116"/>
      <c r="L106" s="52"/>
      <c r="M106" s="52"/>
      <c r="N106" s="52"/>
      <c r="O106" s="52"/>
      <c r="P106" s="116"/>
      <c r="Q106" s="52"/>
      <c r="R106" s="52"/>
      <c r="S106" s="52"/>
      <c r="T106" s="52"/>
      <c r="U106" s="52"/>
      <c r="V106" s="52"/>
      <c r="W106" s="52"/>
      <c r="X106" s="52"/>
      <c r="Y106" s="52"/>
      <c r="Z106" s="116"/>
      <c r="AA106" s="52"/>
      <c r="AB106" s="52"/>
      <c r="AC106" s="52"/>
      <c r="AD106" s="150">
        <f t="shared" si="2"/>
        <v>1</v>
      </c>
    </row>
    <row r="107" spans="1:30" ht="15.75" hidden="1" customHeight="1" x14ac:dyDescent="0.2">
      <c r="A107" s="129"/>
      <c r="B107" s="48" t="s">
        <v>515</v>
      </c>
      <c r="C107" s="49"/>
      <c r="D107" s="73"/>
      <c r="E107" s="58"/>
      <c r="F107" s="68"/>
      <c r="G107" s="68"/>
      <c r="H107" s="69"/>
      <c r="I107" s="116"/>
      <c r="J107" s="124"/>
      <c r="K107" s="52"/>
      <c r="L107" s="52"/>
      <c r="M107" s="52"/>
      <c r="N107" s="122"/>
      <c r="O107" s="52"/>
      <c r="P107" s="52"/>
      <c r="Q107" s="122"/>
      <c r="R107" s="52"/>
      <c r="S107" s="122"/>
      <c r="T107" s="52"/>
      <c r="U107" s="52"/>
      <c r="V107" s="52"/>
      <c r="W107" s="52"/>
      <c r="X107" s="52"/>
      <c r="Y107" s="52"/>
      <c r="Z107" s="116"/>
      <c r="AA107" s="116"/>
      <c r="AB107" s="116"/>
      <c r="AC107" s="136"/>
      <c r="AD107" s="150">
        <f t="shared" si="2"/>
        <v>0</v>
      </c>
    </row>
    <row r="108" spans="1:30" ht="15.75" hidden="1" customHeight="1" x14ac:dyDescent="0.2">
      <c r="A108" s="47"/>
      <c r="B108" s="48" t="s">
        <v>516</v>
      </c>
      <c r="C108" s="49"/>
      <c r="D108" s="73"/>
      <c r="E108" s="58"/>
      <c r="F108" s="68"/>
      <c r="G108" s="70"/>
      <c r="H108" s="69"/>
      <c r="I108" s="116"/>
      <c r="J108" s="124"/>
      <c r="K108" s="52"/>
      <c r="L108" s="52"/>
      <c r="M108" s="52"/>
      <c r="N108" s="122"/>
      <c r="O108" s="52"/>
      <c r="P108" s="52"/>
      <c r="Q108" s="122"/>
      <c r="R108" s="52"/>
      <c r="S108" s="122"/>
      <c r="T108" s="52"/>
      <c r="U108" s="52"/>
      <c r="V108" s="52"/>
      <c r="W108" s="52"/>
      <c r="X108" s="52"/>
      <c r="Y108" s="52"/>
      <c r="Z108" s="116"/>
      <c r="AA108" s="116"/>
      <c r="AB108" s="116"/>
      <c r="AC108" s="136"/>
      <c r="AD108" s="150">
        <f t="shared" si="2"/>
        <v>0</v>
      </c>
    </row>
    <row r="109" spans="1:30" ht="15.75" hidden="1" customHeight="1" x14ac:dyDescent="0.2">
      <c r="A109" s="129"/>
      <c r="B109" s="48" t="s">
        <v>519</v>
      </c>
      <c r="C109" s="49"/>
      <c r="D109" s="74"/>
      <c r="E109" s="58"/>
      <c r="F109" s="68"/>
      <c r="G109" s="70"/>
      <c r="H109" s="69"/>
      <c r="I109" s="116"/>
      <c r="J109" s="124"/>
      <c r="K109" s="52"/>
      <c r="L109" s="52"/>
      <c r="M109" s="52"/>
      <c r="N109" s="122"/>
      <c r="O109" s="52"/>
      <c r="P109" s="52"/>
      <c r="Q109" s="122"/>
      <c r="R109" s="52"/>
      <c r="S109" s="122"/>
      <c r="T109" s="52"/>
      <c r="U109" s="52"/>
      <c r="V109" s="52"/>
      <c r="W109" s="52"/>
      <c r="X109" s="52"/>
      <c r="Y109" s="52"/>
      <c r="Z109" s="116"/>
      <c r="AA109" s="116"/>
      <c r="AB109" s="116"/>
      <c r="AC109" s="136"/>
      <c r="AD109" s="150">
        <f t="shared" si="2"/>
        <v>0</v>
      </c>
    </row>
    <row r="110" spans="1:30" ht="15.75" customHeight="1" x14ac:dyDescent="0.2">
      <c r="A110" s="47"/>
      <c r="B110" s="48" t="s">
        <v>46</v>
      </c>
      <c r="C110" s="49">
        <v>1</v>
      </c>
      <c r="D110" s="73"/>
      <c r="E110" s="68"/>
      <c r="F110" s="68"/>
      <c r="G110" s="68"/>
      <c r="H110" s="70"/>
      <c r="I110" s="117"/>
      <c r="J110" s="116"/>
      <c r="K110" s="52"/>
      <c r="L110" s="52"/>
      <c r="M110" s="52"/>
      <c r="N110" s="52"/>
      <c r="O110" s="52"/>
      <c r="P110" s="52"/>
      <c r="Q110" s="52"/>
      <c r="R110" s="52"/>
      <c r="S110" s="52"/>
      <c r="T110" s="52"/>
      <c r="U110" s="52"/>
      <c r="V110" s="52"/>
      <c r="W110" s="52"/>
      <c r="X110" s="52"/>
      <c r="Y110" s="52"/>
      <c r="Z110" s="131" t="s">
        <v>306</v>
      </c>
      <c r="AA110" s="116"/>
      <c r="AB110" s="116"/>
      <c r="AC110" s="52"/>
      <c r="AD110" s="150">
        <f t="shared" si="2"/>
        <v>1</v>
      </c>
    </row>
    <row r="111" spans="1:30" ht="15.75" customHeight="1" x14ac:dyDescent="0.2">
      <c r="A111" s="5"/>
      <c r="B111" s="48" t="s">
        <v>521</v>
      </c>
      <c r="C111" s="49">
        <v>1</v>
      </c>
      <c r="D111" s="73"/>
      <c r="E111" s="58"/>
      <c r="F111" s="68"/>
      <c r="G111" s="68"/>
      <c r="H111" s="70"/>
      <c r="I111" s="116"/>
      <c r="J111" s="116"/>
      <c r="K111" s="52"/>
      <c r="L111" s="52"/>
      <c r="M111" s="52"/>
      <c r="N111" s="52"/>
      <c r="O111" s="52"/>
      <c r="P111" s="52"/>
      <c r="Q111" s="52"/>
      <c r="R111" s="122" t="s">
        <v>402</v>
      </c>
      <c r="S111" s="52"/>
      <c r="T111" s="52"/>
      <c r="U111" s="52"/>
      <c r="V111" s="52"/>
      <c r="W111" s="52"/>
      <c r="X111" s="52"/>
      <c r="Y111" s="52"/>
      <c r="Z111" s="116"/>
      <c r="AA111" s="116"/>
      <c r="AB111" s="52"/>
      <c r="AC111" s="136"/>
      <c r="AD111" s="150">
        <f t="shared" si="2"/>
        <v>1</v>
      </c>
    </row>
    <row r="112" spans="1:30" ht="15.75" hidden="1" customHeight="1" x14ac:dyDescent="0.2">
      <c r="A112" s="47"/>
      <c r="B112" s="48" t="s">
        <v>97</v>
      </c>
      <c r="C112" s="49"/>
      <c r="D112" s="73"/>
      <c r="E112" s="58"/>
      <c r="F112" s="68"/>
      <c r="G112" s="68"/>
      <c r="H112" s="52"/>
      <c r="I112" s="116"/>
      <c r="J112" s="116"/>
      <c r="K112" s="52"/>
      <c r="L112" s="52"/>
      <c r="M112" s="52"/>
      <c r="N112" s="52"/>
      <c r="O112" s="52"/>
      <c r="P112" s="52"/>
      <c r="Q112" s="52"/>
      <c r="R112" s="52"/>
      <c r="S112" s="52"/>
      <c r="T112" s="52"/>
      <c r="U112" s="52"/>
      <c r="V112" s="52"/>
      <c r="W112" s="52"/>
      <c r="X112" s="52"/>
      <c r="Y112" s="52"/>
      <c r="Z112" s="116"/>
      <c r="AA112" s="116"/>
      <c r="AB112" s="52"/>
      <c r="AC112" s="136"/>
      <c r="AD112" s="150">
        <f t="shared" si="2"/>
        <v>0</v>
      </c>
    </row>
    <row r="113" spans="1:30" ht="15.75" hidden="1" customHeight="1" x14ac:dyDescent="0.2">
      <c r="A113" s="47"/>
      <c r="B113" s="48" t="s">
        <v>653</v>
      </c>
      <c r="C113" s="63"/>
      <c r="D113" s="73"/>
      <c r="E113" s="68"/>
      <c r="F113" s="68"/>
      <c r="G113" s="70"/>
      <c r="H113" s="69"/>
      <c r="I113" s="124"/>
      <c r="J113" s="116"/>
      <c r="K113" s="52"/>
      <c r="L113" s="122"/>
      <c r="M113" s="122"/>
      <c r="N113" s="52"/>
      <c r="O113" s="52"/>
      <c r="P113" s="116"/>
      <c r="Q113" s="52"/>
      <c r="R113" s="52"/>
      <c r="S113" s="52"/>
      <c r="T113" s="116"/>
      <c r="U113" s="52"/>
      <c r="V113" s="52"/>
      <c r="W113" s="52"/>
      <c r="X113" s="52"/>
      <c r="Y113" s="52"/>
      <c r="Z113" s="116"/>
      <c r="AA113" s="116"/>
      <c r="AB113" s="116"/>
      <c r="AC113" s="52"/>
      <c r="AD113" s="150">
        <f t="shared" si="2"/>
        <v>0</v>
      </c>
    </row>
    <row r="114" spans="1:30" ht="15.75" customHeight="1" x14ac:dyDescent="0.2">
      <c r="A114" s="47"/>
      <c r="B114" s="160" t="s">
        <v>108</v>
      </c>
      <c r="C114" s="63">
        <v>1</v>
      </c>
      <c r="D114" s="73"/>
      <c r="E114" s="68" t="s">
        <v>648</v>
      </c>
      <c r="F114" s="68"/>
      <c r="G114" s="68"/>
      <c r="H114" s="68"/>
      <c r="I114" s="143"/>
      <c r="J114" s="116"/>
      <c r="K114" s="116"/>
      <c r="L114" s="52"/>
      <c r="M114" s="52"/>
      <c r="N114" s="116"/>
      <c r="O114" s="52"/>
      <c r="P114" s="52"/>
      <c r="Q114" s="52"/>
      <c r="R114" s="52"/>
      <c r="S114" s="116"/>
      <c r="T114" s="52"/>
      <c r="U114" s="52"/>
      <c r="V114" s="52"/>
      <c r="W114" s="52"/>
      <c r="X114" s="52"/>
      <c r="Y114" s="52"/>
      <c r="Z114" s="116"/>
      <c r="AA114" s="116"/>
      <c r="AB114" s="116"/>
      <c r="AC114" s="138"/>
      <c r="AD114" s="150">
        <f t="shared" si="2"/>
        <v>1</v>
      </c>
    </row>
    <row r="115" spans="1:30" ht="15.75" hidden="1" customHeight="1" x14ac:dyDescent="0.2">
      <c r="A115" s="47"/>
      <c r="B115" s="48" t="s">
        <v>528</v>
      </c>
      <c r="C115" s="49"/>
      <c r="D115" s="73"/>
      <c r="E115" s="58"/>
      <c r="F115" s="68"/>
      <c r="G115" s="68"/>
      <c r="H115" s="122"/>
      <c r="I115" s="116"/>
      <c r="J115" s="116"/>
      <c r="K115" s="122"/>
      <c r="L115" s="122"/>
      <c r="M115" s="122"/>
      <c r="N115" s="116"/>
      <c r="O115" s="52"/>
      <c r="P115" s="59"/>
      <c r="Q115" s="52"/>
      <c r="R115" s="52"/>
      <c r="S115" s="52"/>
      <c r="T115" s="52"/>
      <c r="U115" s="52"/>
      <c r="V115" s="52"/>
      <c r="W115" s="52"/>
      <c r="X115" s="52"/>
      <c r="Y115" s="52"/>
      <c r="Z115" s="116"/>
      <c r="AA115" s="116"/>
      <c r="AB115" s="116"/>
      <c r="AC115" s="138"/>
      <c r="AD115" s="150">
        <f t="shared" si="2"/>
        <v>0</v>
      </c>
    </row>
    <row r="116" spans="1:30" ht="15.75" hidden="1" customHeight="1" x14ac:dyDescent="0.2">
      <c r="A116" s="47"/>
      <c r="B116" s="48" t="s">
        <v>529</v>
      </c>
      <c r="C116" s="49"/>
      <c r="D116" s="73"/>
      <c r="E116" s="58"/>
      <c r="F116" s="70"/>
      <c r="G116" s="68"/>
      <c r="H116" s="122"/>
      <c r="I116" s="116"/>
      <c r="J116" s="124"/>
      <c r="K116" s="52"/>
      <c r="L116" s="52"/>
      <c r="M116" s="52"/>
      <c r="N116" s="116"/>
      <c r="O116" s="52"/>
      <c r="P116" s="52"/>
      <c r="Q116" s="52"/>
      <c r="R116" s="52"/>
      <c r="S116" s="52"/>
      <c r="T116" s="52"/>
      <c r="U116" s="52"/>
      <c r="V116" s="52"/>
      <c r="W116" s="52"/>
      <c r="X116" s="52"/>
      <c r="Y116" s="52"/>
      <c r="Z116" s="116"/>
      <c r="AA116" s="116"/>
      <c r="AB116" s="116"/>
      <c r="AC116" s="138"/>
      <c r="AD116" s="150">
        <f t="shared" si="2"/>
        <v>0</v>
      </c>
    </row>
    <row r="117" spans="1:30" ht="15.75" hidden="1" customHeight="1" x14ac:dyDescent="0.2">
      <c r="A117" s="47"/>
      <c r="B117" s="48" t="s">
        <v>119</v>
      </c>
      <c r="C117" s="49"/>
      <c r="D117" s="73"/>
      <c r="E117" s="58"/>
      <c r="F117" s="68"/>
      <c r="G117" s="68"/>
      <c r="H117" s="52"/>
      <c r="I117" s="116"/>
      <c r="J117" s="116"/>
      <c r="K117" s="52"/>
      <c r="L117" s="52"/>
      <c r="M117" s="52"/>
      <c r="N117" s="116"/>
      <c r="O117" s="52"/>
      <c r="P117" s="52"/>
      <c r="Q117" s="52"/>
      <c r="R117" s="122"/>
      <c r="S117" s="52"/>
      <c r="T117" s="52"/>
      <c r="U117" s="52"/>
      <c r="V117" s="52"/>
      <c r="W117" s="131"/>
      <c r="X117" s="52"/>
      <c r="Y117" s="52"/>
      <c r="Z117" s="116"/>
      <c r="AA117" s="116"/>
      <c r="AB117" s="116"/>
      <c r="AC117" s="138"/>
      <c r="AD117" s="150">
        <f t="shared" si="2"/>
        <v>0</v>
      </c>
    </row>
    <row r="118" spans="1:30" ht="15.75" hidden="1" customHeight="1" x14ac:dyDescent="0.2">
      <c r="A118" s="47"/>
      <c r="B118" s="48" t="s">
        <v>567</v>
      </c>
      <c r="C118" s="49"/>
      <c r="D118" s="73"/>
      <c r="E118" s="68"/>
      <c r="F118" s="68"/>
      <c r="G118" s="68"/>
      <c r="H118" s="52"/>
      <c r="I118" s="116"/>
      <c r="J118" s="131"/>
      <c r="K118" s="52"/>
      <c r="L118" s="52"/>
      <c r="M118" s="52"/>
      <c r="N118" s="52"/>
      <c r="O118" s="52"/>
      <c r="P118" s="52"/>
      <c r="Q118" s="52"/>
      <c r="R118" s="52"/>
      <c r="S118" s="52"/>
      <c r="T118" s="52"/>
      <c r="U118" s="52"/>
      <c r="V118" s="52"/>
      <c r="W118" s="52"/>
      <c r="X118" s="52"/>
      <c r="Y118" s="52"/>
      <c r="Z118" s="116"/>
      <c r="AA118" s="116"/>
      <c r="AB118" s="116"/>
      <c r="AC118" s="116"/>
      <c r="AD118" s="150">
        <f t="shared" si="2"/>
        <v>0</v>
      </c>
    </row>
    <row r="119" spans="1:30" ht="15.75" hidden="1" customHeight="1" x14ac:dyDescent="0.2">
      <c r="A119" s="47"/>
      <c r="B119" s="48" t="s">
        <v>530</v>
      </c>
      <c r="C119" s="49"/>
      <c r="D119" s="73"/>
      <c r="E119" s="58"/>
      <c r="F119" s="68"/>
      <c r="G119" s="68"/>
      <c r="H119" s="52"/>
      <c r="I119" s="116"/>
      <c r="J119" s="116"/>
      <c r="K119" s="52"/>
      <c r="L119" s="52"/>
      <c r="M119" s="52"/>
      <c r="N119" s="52"/>
      <c r="O119" s="52"/>
      <c r="P119" s="52"/>
      <c r="Q119" s="52"/>
      <c r="R119" s="52"/>
      <c r="S119" s="52"/>
      <c r="T119" s="52"/>
      <c r="U119" s="52"/>
      <c r="V119" s="52"/>
      <c r="W119" s="52"/>
      <c r="X119" s="52"/>
      <c r="Y119" s="52"/>
      <c r="Z119" s="116"/>
      <c r="AA119" s="116"/>
      <c r="AB119" s="116"/>
      <c r="AC119" s="138"/>
      <c r="AD119" s="150">
        <f t="shared" si="2"/>
        <v>0</v>
      </c>
    </row>
    <row r="120" spans="1:30" ht="15.75" hidden="1" customHeight="1" x14ac:dyDescent="0.2">
      <c r="A120" s="47"/>
      <c r="B120" s="48" t="s">
        <v>531</v>
      </c>
      <c r="C120" s="49"/>
      <c r="D120" s="73"/>
      <c r="E120" s="139"/>
      <c r="F120" s="68"/>
      <c r="G120" s="70"/>
      <c r="H120" s="52"/>
      <c r="I120" s="116"/>
      <c r="J120" s="116"/>
      <c r="K120" s="52"/>
      <c r="L120" s="52"/>
      <c r="M120" s="52"/>
      <c r="N120" s="52"/>
      <c r="O120" s="52"/>
      <c r="P120" s="52"/>
      <c r="Q120" s="52"/>
      <c r="R120" s="52"/>
      <c r="S120" s="52"/>
      <c r="T120" s="52"/>
      <c r="U120" s="52"/>
      <c r="V120" s="52"/>
      <c r="W120" s="52"/>
      <c r="X120" s="52"/>
      <c r="Y120" s="52"/>
      <c r="Z120" s="116"/>
      <c r="AA120" s="116"/>
      <c r="AB120" s="116"/>
      <c r="AC120" s="138"/>
      <c r="AD120" s="150">
        <f t="shared" si="2"/>
        <v>0</v>
      </c>
    </row>
    <row r="121" spans="1:30" ht="15.75" hidden="1" customHeight="1" x14ac:dyDescent="0.2">
      <c r="A121" s="47"/>
      <c r="B121" s="48" t="s">
        <v>532</v>
      </c>
      <c r="C121" s="49"/>
      <c r="D121" s="73"/>
      <c r="E121" s="58"/>
      <c r="F121" s="70"/>
      <c r="G121" s="68"/>
      <c r="H121" s="52"/>
      <c r="I121" s="116"/>
      <c r="J121" s="116"/>
      <c r="K121" s="122"/>
      <c r="L121" s="52"/>
      <c r="M121" s="52"/>
      <c r="N121" s="52"/>
      <c r="O121" s="52"/>
      <c r="P121" s="52"/>
      <c r="Q121" s="52"/>
      <c r="R121" s="52"/>
      <c r="S121" s="52"/>
      <c r="T121" s="52"/>
      <c r="U121" s="52"/>
      <c r="V121" s="52"/>
      <c r="W121" s="52"/>
      <c r="X121" s="52"/>
      <c r="Y121" s="52"/>
      <c r="Z121" s="116"/>
      <c r="AA121" s="116"/>
      <c r="AB121" s="116"/>
      <c r="AC121" s="116"/>
      <c r="AD121" s="150">
        <f t="shared" si="2"/>
        <v>0</v>
      </c>
    </row>
    <row r="122" spans="1:30" ht="15.75" hidden="1" customHeight="1" x14ac:dyDescent="0.2">
      <c r="A122" s="47"/>
      <c r="B122" s="48" t="s">
        <v>533</v>
      </c>
      <c r="C122" s="49"/>
      <c r="D122" s="73"/>
      <c r="E122" s="58"/>
      <c r="F122" s="70"/>
      <c r="G122" s="68"/>
      <c r="H122" s="52"/>
      <c r="I122" s="116"/>
      <c r="J122" s="116"/>
      <c r="K122" s="52"/>
      <c r="L122" s="52"/>
      <c r="M122" s="52"/>
      <c r="N122" s="52"/>
      <c r="O122" s="52"/>
      <c r="P122" s="52"/>
      <c r="Q122" s="52"/>
      <c r="R122" s="52"/>
      <c r="S122" s="52"/>
      <c r="T122" s="52"/>
      <c r="U122" s="52"/>
      <c r="V122" s="52"/>
      <c r="W122" s="52"/>
      <c r="X122" s="52"/>
      <c r="Y122" s="52"/>
      <c r="Z122" s="116"/>
      <c r="AA122" s="116"/>
      <c r="AB122" s="116"/>
      <c r="AC122" s="138"/>
      <c r="AD122" s="150">
        <f t="shared" si="2"/>
        <v>0</v>
      </c>
    </row>
    <row r="123" spans="1:30" ht="15.75" hidden="1" customHeight="1" x14ac:dyDescent="0.2">
      <c r="A123" s="47"/>
      <c r="B123" s="48" t="s">
        <v>534</v>
      </c>
      <c r="C123" s="49"/>
      <c r="D123" s="73"/>
      <c r="E123" s="58"/>
      <c r="F123" s="68"/>
      <c r="G123" s="68"/>
      <c r="H123" s="52"/>
      <c r="I123" s="116"/>
      <c r="J123" s="116"/>
      <c r="K123" s="52"/>
      <c r="L123" s="52"/>
      <c r="M123" s="52"/>
      <c r="N123" s="52"/>
      <c r="O123" s="52"/>
      <c r="P123" s="52"/>
      <c r="Q123" s="52"/>
      <c r="R123" s="52"/>
      <c r="S123" s="52"/>
      <c r="T123" s="52"/>
      <c r="U123" s="52"/>
      <c r="V123" s="52"/>
      <c r="W123" s="52"/>
      <c r="X123" s="52"/>
      <c r="Y123" s="52"/>
      <c r="Z123" s="116"/>
      <c r="AA123" s="116"/>
      <c r="AB123" s="116"/>
      <c r="AC123" s="138"/>
      <c r="AD123" s="150">
        <f t="shared" si="2"/>
        <v>0</v>
      </c>
    </row>
    <row r="124" spans="1:30" ht="15.75" hidden="1" customHeight="1" x14ac:dyDescent="0.2">
      <c r="A124" s="5"/>
      <c r="B124" s="48" t="s">
        <v>535</v>
      </c>
      <c r="C124" s="63"/>
      <c r="D124" s="73"/>
      <c r="E124" s="58"/>
      <c r="F124" s="70"/>
      <c r="G124" s="68"/>
      <c r="H124" s="70"/>
      <c r="I124" s="131"/>
      <c r="J124" s="116"/>
      <c r="K124" s="52"/>
      <c r="L124" s="52"/>
      <c r="M124" s="52"/>
      <c r="N124" s="52"/>
      <c r="O124" s="52"/>
      <c r="P124" s="52"/>
      <c r="Q124" s="52"/>
      <c r="R124" s="52"/>
      <c r="S124" s="52"/>
      <c r="T124" s="52"/>
      <c r="U124" s="52"/>
      <c r="V124" s="52"/>
      <c r="W124" s="52"/>
      <c r="X124" s="52"/>
      <c r="Y124" s="52"/>
      <c r="Z124" s="116"/>
      <c r="AA124" s="116"/>
      <c r="AB124" s="116"/>
      <c r="AC124" s="138"/>
      <c r="AD124" s="150">
        <f t="shared" si="2"/>
        <v>0</v>
      </c>
    </row>
    <row r="125" spans="1:30" ht="15.75" hidden="1" customHeight="1" x14ac:dyDescent="0.2">
      <c r="A125" s="5"/>
      <c r="B125" s="48" t="s">
        <v>536</v>
      </c>
      <c r="C125" s="49"/>
      <c r="D125" s="73"/>
      <c r="E125" s="58"/>
      <c r="F125" s="68"/>
      <c r="G125" s="68"/>
      <c r="H125" s="52"/>
      <c r="I125" s="116"/>
      <c r="J125" s="116"/>
      <c r="K125" s="52"/>
      <c r="L125" s="52"/>
      <c r="M125" s="52"/>
      <c r="N125" s="52"/>
      <c r="O125" s="52"/>
      <c r="P125" s="52"/>
      <c r="Q125" s="52"/>
      <c r="R125" s="52"/>
      <c r="S125" s="52"/>
      <c r="T125" s="52"/>
      <c r="U125" s="52"/>
      <c r="V125" s="52"/>
      <c r="W125" s="52"/>
      <c r="X125" s="52"/>
      <c r="Y125" s="52"/>
      <c r="Z125" s="116"/>
      <c r="AA125" s="116"/>
      <c r="AB125" s="116"/>
      <c r="AC125" s="138"/>
      <c r="AD125" s="150">
        <f t="shared" si="2"/>
        <v>0</v>
      </c>
    </row>
    <row r="126" spans="1:30" ht="15.75" customHeight="1" x14ac:dyDescent="0.2">
      <c r="A126" s="212"/>
      <c r="B126" s="48" t="s">
        <v>544</v>
      </c>
      <c r="C126" s="63">
        <v>1</v>
      </c>
      <c r="D126" s="73"/>
      <c r="E126" s="68" t="s">
        <v>648</v>
      </c>
      <c r="F126" s="68"/>
      <c r="G126" s="68"/>
      <c r="H126" s="70"/>
      <c r="I126" s="124"/>
      <c r="J126" s="116"/>
      <c r="K126" s="52"/>
      <c r="L126" s="52"/>
      <c r="M126" s="52"/>
      <c r="N126" s="52"/>
      <c r="O126" s="52"/>
      <c r="P126" s="52"/>
      <c r="Q126" s="52"/>
      <c r="R126" s="116"/>
      <c r="S126" s="52"/>
      <c r="T126" s="52"/>
      <c r="U126" s="52"/>
      <c r="V126" s="52"/>
      <c r="W126" s="52"/>
      <c r="X126" s="52"/>
      <c r="Y126" s="52"/>
      <c r="Z126" s="131"/>
      <c r="AA126" s="131"/>
      <c r="AB126" s="116"/>
      <c r="AC126" s="116"/>
      <c r="AD126" s="150">
        <f t="shared" si="2"/>
        <v>1</v>
      </c>
    </row>
    <row r="127" spans="1:30" ht="15.75" customHeight="1" x14ac:dyDescent="0.2">
      <c r="A127" s="47"/>
      <c r="B127" s="48" t="s">
        <v>110</v>
      </c>
      <c r="C127" s="63">
        <v>1</v>
      </c>
      <c r="D127" s="73"/>
      <c r="E127" s="68" t="s">
        <v>648</v>
      </c>
      <c r="F127" s="70"/>
      <c r="G127" s="68"/>
      <c r="H127" s="70"/>
      <c r="I127" s="116"/>
      <c r="J127" s="124"/>
      <c r="K127" s="52"/>
      <c r="L127" s="52"/>
      <c r="M127" s="122"/>
      <c r="N127" s="52"/>
      <c r="O127" s="52"/>
      <c r="P127" s="52"/>
      <c r="Q127" s="52"/>
      <c r="R127" s="52"/>
      <c r="S127" s="52"/>
      <c r="T127" s="52"/>
      <c r="U127" s="52"/>
      <c r="V127" s="52"/>
      <c r="W127" s="52"/>
      <c r="X127" s="52"/>
      <c r="Y127" s="52"/>
      <c r="Z127" s="116"/>
      <c r="AA127" s="116"/>
      <c r="AB127" s="116"/>
      <c r="AC127" s="138"/>
      <c r="AD127" s="150">
        <f t="shared" si="2"/>
        <v>1</v>
      </c>
    </row>
    <row r="128" spans="1:30" ht="15.75" hidden="1" customHeight="1" x14ac:dyDescent="0.2">
      <c r="A128" s="5"/>
      <c r="B128" s="48" t="s">
        <v>537</v>
      </c>
      <c r="C128" s="63"/>
      <c r="D128" s="73"/>
      <c r="E128" s="58"/>
      <c r="F128" s="68"/>
      <c r="G128" s="68"/>
      <c r="H128" s="122"/>
      <c r="I128" s="124"/>
      <c r="J128" s="124"/>
      <c r="K128" s="52"/>
      <c r="L128" s="52"/>
      <c r="M128" s="116"/>
      <c r="N128" s="52"/>
      <c r="O128" s="52"/>
      <c r="P128" s="52"/>
      <c r="Q128" s="52"/>
      <c r="R128" s="52"/>
      <c r="S128" s="52"/>
      <c r="T128" s="52"/>
      <c r="U128" s="52"/>
      <c r="V128" s="52"/>
      <c r="W128" s="52"/>
      <c r="X128" s="52"/>
      <c r="Y128" s="116"/>
      <c r="Z128" s="116"/>
      <c r="AA128" s="116"/>
      <c r="AB128" s="116"/>
      <c r="AC128" s="138"/>
      <c r="AD128" s="150">
        <f t="shared" si="2"/>
        <v>0</v>
      </c>
    </row>
    <row r="129" spans="1:30" ht="15.75" customHeight="1" x14ac:dyDescent="0.2">
      <c r="A129" s="47"/>
      <c r="B129" s="48" t="s">
        <v>590</v>
      </c>
      <c r="C129" s="63">
        <v>1</v>
      </c>
      <c r="D129" s="73"/>
      <c r="E129" s="58"/>
      <c r="F129" s="68" t="s">
        <v>649</v>
      </c>
      <c r="G129" s="68"/>
      <c r="H129" s="52"/>
      <c r="I129" s="116"/>
      <c r="J129" s="116"/>
      <c r="K129" s="52"/>
      <c r="L129" s="52"/>
      <c r="M129" s="116"/>
      <c r="N129" s="122"/>
      <c r="O129" s="52"/>
      <c r="P129" s="52"/>
      <c r="Q129" s="122"/>
      <c r="R129" s="52"/>
      <c r="S129" s="52"/>
      <c r="T129" s="52"/>
      <c r="U129" s="52"/>
      <c r="V129" s="52"/>
      <c r="W129" s="116"/>
      <c r="X129" s="52"/>
      <c r="Y129" s="116"/>
      <c r="Z129" s="116"/>
      <c r="AA129" s="116"/>
      <c r="AB129" s="116"/>
      <c r="AC129" s="138"/>
      <c r="AD129" s="150">
        <f t="shared" si="2"/>
        <v>1</v>
      </c>
    </row>
    <row r="130" spans="1:30" ht="15.75" customHeight="1" x14ac:dyDescent="0.2">
      <c r="A130" s="47"/>
      <c r="B130" s="48" t="s">
        <v>596</v>
      </c>
      <c r="C130" s="63">
        <v>1</v>
      </c>
      <c r="D130" s="73"/>
      <c r="E130" s="68" t="s">
        <v>648</v>
      </c>
      <c r="F130" s="68"/>
      <c r="G130" s="68"/>
      <c r="H130" s="52"/>
      <c r="I130" s="116"/>
      <c r="J130" s="124"/>
      <c r="K130" s="122"/>
      <c r="L130" s="52"/>
      <c r="M130" s="116"/>
      <c r="N130" s="52"/>
      <c r="O130" s="52"/>
      <c r="P130" s="52"/>
      <c r="Q130" s="52"/>
      <c r="R130" s="52"/>
      <c r="S130" s="52"/>
      <c r="T130" s="52"/>
      <c r="U130" s="52"/>
      <c r="V130" s="52"/>
      <c r="W130" s="116"/>
      <c r="X130" s="52"/>
      <c r="Y130" s="116"/>
      <c r="Z130" s="116"/>
      <c r="AA130" s="116"/>
      <c r="AB130" s="138"/>
      <c r="AC130" s="138"/>
      <c r="AD130" s="150">
        <f t="shared" si="2"/>
        <v>1</v>
      </c>
    </row>
    <row r="131" spans="1:30" ht="15.75" hidden="1" customHeight="1" x14ac:dyDescent="0.2">
      <c r="A131" s="47"/>
      <c r="B131" s="48" t="s">
        <v>546</v>
      </c>
      <c r="C131" s="63"/>
      <c r="D131" s="74"/>
      <c r="E131" s="68"/>
      <c r="F131" s="70"/>
      <c r="G131" s="68"/>
      <c r="H131" s="122"/>
      <c r="I131" s="124"/>
      <c r="J131" s="124"/>
      <c r="K131" s="52"/>
      <c r="L131" s="52"/>
      <c r="M131" s="116"/>
      <c r="N131" s="52"/>
      <c r="O131" s="52"/>
      <c r="P131" s="52"/>
      <c r="Q131" s="52"/>
      <c r="R131" s="52"/>
      <c r="S131" s="52"/>
      <c r="T131" s="52"/>
      <c r="U131" s="52"/>
      <c r="V131" s="52"/>
      <c r="W131" s="52"/>
      <c r="X131" s="52"/>
      <c r="Y131" s="116"/>
      <c r="Z131" s="116"/>
      <c r="AA131" s="116"/>
      <c r="AB131" s="116"/>
      <c r="AC131" s="138"/>
      <c r="AD131" s="150">
        <f t="shared" si="2"/>
        <v>0</v>
      </c>
    </row>
    <row r="132" spans="1:30" ht="15.75" hidden="1" customHeight="1" x14ac:dyDescent="0.2">
      <c r="A132" s="129"/>
      <c r="B132" s="48" t="s">
        <v>542</v>
      </c>
      <c r="C132" s="63"/>
      <c r="D132" s="73"/>
      <c r="E132" s="58"/>
      <c r="F132" s="70"/>
      <c r="G132" s="68"/>
      <c r="H132" s="122"/>
      <c r="I132" s="124"/>
      <c r="J132" s="124"/>
      <c r="K132" s="52"/>
      <c r="L132" s="52"/>
      <c r="M132" s="116"/>
      <c r="N132" s="52"/>
      <c r="O132" s="52"/>
      <c r="P132" s="52"/>
      <c r="Q132" s="52"/>
      <c r="R132" s="52"/>
      <c r="S132" s="52"/>
      <c r="T132" s="52"/>
      <c r="U132" s="52"/>
      <c r="V132" s="52"/>
      <c r="W132" s="52"/>
      <c r="X132" s="52"/>
      <c r="Y132" s="116"/>
      <c r="Z132" s="116"/>
      <c r="AA132" s="116"/>
      <c r="AB132" s="116"/>
      <c r="AC132" s="138"/>
      <c r="AD132" s="150">
        <f t="shared" si="2"/>
        <v>0</v>
      </c>
    </row>
    <row r="133" spans="1:30" ht="15.75" hidden="1" customHeight="1" x14ac:dyDescent="0.2">
      <c r="A133" s="5"/>
      <c r="B133" s="48" t="s">
        <v>543</v>
      </c>
      <c r="C133" s="63"/>
      <c r="D133" s="73"/>
      <c r="E133" s="58"/>
      <c r="F133" s="70"/>
      <c r="G133" s="68"/>
      <c r="H133" s="122"/>
      <c r="I133" s="124"/>
      <c r="J133" s="124"/>
      <c r="K133" s="52"/>
      <c r="L133" s="52"/>
      <c r="M133" s="116"/>
      <c r="N133" s="52"/>
      <c r="O133" s="52"/>
      <c r="P133" s="52"/>
      <c r="Q133" s="52"/>
      <c r="R133" s="52"/>
      <c r="S133" s="52"/>
      <c r="T133" s="52"/>
      <c r="U133" s="52"/>
      <c r="V133" s="52"/>
      <c r="W133" s="52"/>
      <c r="X133" s="52"/>
      <c r="Y133" s="116"/>
      <c r="Z133" s="116"/>
      <c r="AA133" s="116"/>
      <c r="AB133" s="116"/>
      <c r="AC133" s="138"/>
      <c r="AD133" s="150">
        <f t="shared" si="2"/>
        <v>0</v>
      </c>
    </row>
    <row r="134" spans="1:30" ht="15.75" hidden="1" customHeight="1" x14ac:dyDescent="0.2">
      <c r="A134" s="47"/>
      <c r="B134" s="48" t="s">
        <v>545</v>
      </c>
      <c r="C134" s="63"/>
      <c r="D134" s="73"/>
      <c r="E134" s="68"/>
      <c r="F134" s="68"/>
      <c r="G134" s="68"/>
      <c r="H134" s="122"/>
      <c r="I134" s="124"/>
      <c r="J134" s="124"/>
      <c r="K134" s="52"/>
      <c r="L134" s="52"/>
      <c r="M134" s="116"/>
      <c r="N134" s="52"/>
      <c r="O134" s="52"/>
      <c r="P134" s="52"/>
      <c r="Q134" s="52"/>
      <c r="R134" s="52"/>
      <c r="S134" s="52"/>
      <c r="T134" s="52"/>
      <c r="U134" s="52"/>
      <c r="V134" s="52"/>
      <c r="W134" s="52"/>
      <c r="X134" s="52"/>
      <c r="Y134" s="116"/>
      <c r="Z134" s="116"/>
      <c r="AA134" s="116"/>
      <c r="AB134" s="116"/>
      <c r="AC134" s="138"/>
      <c r="AD134" s="150">
        <f t="shared" si="2"/>
        <v>0</v>
      </c>
    </row>
    <row r="135" spans="1:30" ht="15.75" hidden="1" customHeight="1" x14ac:dyDescent="0.2">
      <c r="A135" s="47"/>
      <c r="B135" s="48" t="s">
        <v>576</v>
      </c>
      <c r="C135" s="63"/>
      <c r="D135" s="73"/>
      <c r="E135" s="58"/>
      <c r="F135" s="70"/>
      <c r="G135" s="68"/>
      <c r="H135" s="122"/>
      <c r="I135" s="124"/>
      <c r="J135" s="124"/>
      <c r="K135" s="52"/>
      <c r="L135" s="52"/>
      <c r="M135" s="116"/>
      <c r="N135" s="52"/>
      <c r="O135" s="52"/>
      <c r="P135" s="52"/>
      <c r="Q135" s="52"/>
      <c r="R135" s="52"/>
      <c r="S135" s="52"/>
      <c r="T135" s="52"/>
      <c r="U135" s="52"/>
      <c r="V135" s="52"/>
      <c r="W135" s="52"/>
      <c r="X135" s="52"/>
      <c r="Y135" s="116"/>
      <c r="Z135" s="116"/>
      <c r="AA135" s="116"/>
      <c r="AB135" s="116"/>
      <c r="AC135" s="138"/>
      <c r="AD135" s="150">
        <f t="shared" si="2"/>
        <v>0</v>
      </c>
    </row>
    <row r="136" spans="1:30" ht="15.75" customHeight="1" x14ac:dyDescent="0.2">
      <c r="A136" s="47"/>
      <c r="B136" s="48" t="s">
        <v>601</v>
      </c>
      <c r="C136" s="63">
        <v>1</v>
      </c>
      <c r="D136" s="73"/>
      <c r="E136" s="58"/>
      <c r="F136" s="68"/>
      <c r="G136" s="68"/>
      <c r="H136" s="52"/>
      <c r="I136" s="70"/>
      <c r="J136" s="116"/>
      <c r="K136" s="122" t="s">
        <v>397</v>
      </c>
      <c r="L136" s="52"/>
      <c r="M136" s="117"/>
      <c r="N136" s="52"/>
      <c r="O136" s="52"/>
      <c r="P136" s="127"/>
      <c r="Q136" s="52"/>
      <c r="R136" s="52"/>
      <c r="S136" s="52"/>
      <c r="T136" s="52"/>
      <c r="U136" s="52"/>
      <c r="V136" s="52"/>
      <c r="W136" s="52"/>
      <c r="X136" s="52"/>
      <c r="Y136" s="116"/>
      <c r="Z136" s="116"/>
      <c r="AA136" s="116"/>
      <c r="AB136" s="116"/>
      <c r="AC136" s="138"/>
      <c r="AD136" s="150">
        <f t="shared" si="2"/>
        <v>1</v>
      </c>
    </row>
    <row r="137" spans="1:30" ht="15.75" hidden="1" customHeight="1" x14ac:dyDescent="0.2">
      <c r="A137" s="47"/>
      <c r="B137" s="48" t="s">
        <v>578</v>
      </c>
      <c r="C137" s="63"/>
      <c r="D137" s="73"/>
      <c r="E137" s="68"/>
      <c r="F137" s="70"/>
      <c r="G137" s="68"/>
      <c r="H137" s="127"/>
      <c r="I137" s="116"/>
      <c r="J137" s="116"/>
      <c r="K137" s="52"/>
      <c r="L137" s="52"/>
      <c r="M137" s="52"/>
      <c r="N137" s="52"/>
      <c r="O137" s="52"/>
      <c r="P137" s="52"/>
      <c r="Q137" s="52"/>
      <c r="R137" s="52"/>
      <c r="S137" s="52"/>
      <c r="T137" s="52"/>
      <c r="U137" s="52"/>
      <c r="V137" s="52"/>
      <c r="W137" s="52"/>
      <c r="X137" s="52"/>
      <c r="Y137" s="52"/>
      <c r="Z137" s="116"/>
      <c r="AA137" s="116"/>
      <c r="AB137" s="116"/>
      <c r="AC137" s="138"/>
      <c r="AD137" s="150">
        <f t="shared" si="2"/>
        <v>0</v>
      </c>
    </row>
    <row r="138" spans="1:30" ht="15.75" hidden="1" customHeight="1" x14ac:dyDescent="0.2">
      <c r="A138" s="47"/>
      <c r="B138" s="48" t="s">
        <v>579</v>
      </c>
      <c r="C138" s="49"/>
      <c r="D138" s="73"/>
      <c r="E138" s="58"/>
      <c r="F138" s="68"/>
      <c r="G138" s="68"/>
      <c r="H138" s="52"/>
      <c r="I138" s="116"/>
      <c r="J138" s="116"/>
      <c r="K138" s="52"/>
      <c r="L138" s="52"/>
      <c r="M138" s="52"/>
      <c r="N138" s="52"/>
      <c r="O138" s="52"/>
      <c r="P138" s="52"/>
      <c r="Q138" s="52"/>
      <c r="R138" s="52"/>
      <c r="S138" s="52"/>
      <c r="T138" s="52"/>
      <c r="U138" s="52"/>
      <c r="V138" s="52"/>
      <c r="W138" s="52"/>
      <c r="X138" s="52"/>
      <c r="Y138" s="52"/>
      <c r="Z138" s="116"/>
      <c r="AA138" s="116"/>
      <c r="AB138" s="116"/>
      <c r="AC138" s="116"/>
      <c r="AD138" s="150">
        <f t="shared" si="2"/>
        <v>0</v>
      </c>
    </row>
    <row r="139" spans="1:30" ht="15.75" hidden="1" customHeight="1" x14ac:dyDescent="0.2">
      <c r="A139" s="47"/>
      <c r="B139" s="48" t="s">
        <v>581</v>
      </c>
      <c r="C139" s="49"/>
      <c r="D139" s="73"/>
      <c r="E139" s="68"/>
      <c r="F139" s="70"/>
      <c r="G139" s="68"/>
      <c r="H139" s="52"/>
      <c r="I139" s="116"/>
      <c r="J139" s="116"/>
      <c r="K139" s="52"/>
      <c r="L139" s="52"/>
      <c r="M139" s="52"/>
      <c r="N139" s="52"/>
      <c r="O139" s="52"/>
      <c r="P139" s="52"/>
      <c r="Q139" s="52"/>
      <c r="R139" s="52"/>
      <c r="S139" s="52"/>
      <c r="T139" s="116"/>
      <c r="U139" s="52"/>
      <c r="V139" s="52"/>
      <c r="W139" s="52"/>
      <c r="X139" s="52"/>
      <c r="Y139" s="52"/>
      <c r="Z139" s="116"/>
      <c r="AA139" s="116"/>
      <c r="AB139" s="116"/>
      <c r="AC139" s="116"/>
      <c r="AD139" s="150">
        <f t="shared" si="2"/>
        <v>0</v>
      </c>
    </row>
    <row r="140" spans="1:30" ht="15.75" hidden="1" customHeight="1" x14ac:dyDescent="0.2">
      <c r="A140" s="5"/>
      <c r="B140" s="48" t="s">
        <v>582</v>
      </c>
      <c r="C140" s="49"/>
      <c r="D140" s="73"/>
      <c r="E140" s="58"/>
      <c r="F140" s="70"/>
      <c r="G140" s="68"/>
      <c r="H140" s="52"/>
      <c r="I140" s="116"/>
      <c r="J140" s="116"/>
      <c r="K140" s="52"/>
      <c r="L140" s="52"/>
      <c r="M140" s="52"/>
      <c r="N140" s="122"/>
      <c r="O140" s="122"/>
      <c r="P140" s="52"/>
      <c r="Q140" s="52"/>
      <c r="R140" s="122"/>
      <c r="S140" s="52"/>
      <c r="T140" s="116"/>
      <c r="U140" s="52"/>
      <c r="V140" s="52"/>
      <c r="W140" s="52"/>
      <c r="X140" s="52"/>
      <c r="Y140" s="52"/>
      <c r="Z140" s="52"/>
      <c r="AA140" s="52"/>
      <c r="AB140" s="52"/>
      <c r="AC140" s="52"/>
      <c r="AD140" s="150">
        <f t="shared" si="2"/>
        <v>0</v>
      </c>
    </row>
    <row r="141" spans="1:30" ht="15.75" hidden="1" customHeight="1" x14ac:dyDescent="0.2">
      <c r="A141" s="47"/>
      <c r="B141" s="48" t="s">
        <v>583</v>
      </c>
      <c r="C141" s="49"/>
      <c r="D141" s="74"/>
      <c r="E141" s="58"/>
      <c r="F141" s="70"/>
      <c r="G141" s="68"/>
      <c r="H141" s="52"/>
      <c r="I141" s="116"/>
      <c r="J141" s="116"/>
      <c r="K141" s="52"/>
      <c r="L141" s="52"/>
      <c r="M141" s="122"/>
      <c r="N141" s="52"/>
      <c r="O141" s="52"/>
      <c r="P141" s="52"/>
      <c r="Q141" s="52"/>
      <c r="R141" s="122"/>
      <c r="S141" s="52"/>
      <c r="T141" s="116"/>
      <c r="U141" s="52"/>
      <c r="V141" s="52"/>
      <c r="W141" s="52"/>
      <c r="X141" s="52"/>
      <c r="Y141" s="52"/>
      <c r="Z141" s="52"/>
      <c r="AA141" s="52"/>
      <c r="AB141" s="52"/>
      <c r="AC141" s="52"/>
      <c r="AD141" s="150">
        <f t="shared" si="2"/>
        <v>0</v>
      </c>
    </row>
    <row r="142" spans="1:30" ht="14.1" hidden="1" customHeight="1" x14ac:dyDescent="0.2">
      <c r="A142" s="47"/>
      <c r="B142" s="48" t="s">
        <v>584</v>
      </c>
      <c r="C142" s="49"/>
      <c r="D142" s="73"/>
      <c r="E142" s="58"/>
      <c r="F142" s="68"/>
      <c r="G142" s="70"/>
      <c r="H142" s="52"/>
      <c r="I142" s="52"/>
      <c r="J142" s="52"/>
      <c r="K142" s="52"/>
      <c r="L142" s="52"/>
      <c r="M142" s="52"/>
      <c r="N142" s="52"/>
      <c r="O142" s="52"/>
      <c r="P142" s="52"/>
      <c r="Q142" s="52"/>
      <c r="R142" s="52"/>
      <c r="S142" s="52"/>
      <c r="T142" s="52"/>
      <c r="U142" s="52"/>
      <c r="V142" s="52"/>
      <c r="W142" s="52"/>
      <c r="X142" s="52"/>
      <c r="Y142" s="52"/>
      <c r="Z142" s="52"/>
      <c r="AA142" s="52"/>
      <c r="AB142" s="52"/>
      <c r="AC142" s="52"/>
      <c r="AD142" s="150">
        <f t="shared" si="2"/>
        <v>0</v>
      </c>
    </row>
    <row r="143" spans="1:30" ht="14.1" hidden="1" customHeight="1" x14ac:dyDescent="0.2">
      <c r="A143" s="47"/>
      <c r="B143" s="48" t="s">
        <v>563</v>
      </c>
      <c r="C143" s="49"/>
      <c r="D143" s="73"/>
      <c r="E143" s="68"/>
      <c r="F143" s="52"/>
      <c r="G143" s="68"/>
      <c r="H143" s="52"/>
      <c r="I143" s="52"/>
      <c r="J143" s="52"/>
      <c r="K143" s="52"/>
      <c r="L143" s="52"/>
      <c r="M143" s="52"/>
      <c r="N143" s="52"/>
      <c r="O143" s="52"/>
      <c r="P143" s="52"/>
      <c r="Q143" s="52"/>
      <c r="R143" s="52"/>
      <c r="S143" s="52"/>
      <c r="T143" s="52"/>
      <c r="U143" s="52"/>
      <c r="V143" s="52"/>
      <c r="W143" s="52"/>
      <c r="X143" s="52"/>
      <c r="Y143" s="52"/>
      <c r="Z143" s="52"/>
      <c r="AA143" s="52"/>
      <c r="AB143" s="52"/>
      <c r="AC143" s="52"/>
      <c r="AD143" s="150">
        <f t="shared" si="2"/>
        <v>0</v>
      </c>
    </row>
    <row r="144" spans="1:30" ht="14.1" hidden="1" customHeight="1" x14ac:dyDescent="0.2">
      <c r="A144" s="47"/>
      <c r="B144" s="48" t="s">
        <v>587</v>
      </c>
      <c r="C144" s="49"/>
      <c r="D144" s="73"/>
      <c r="E144" s="58"/>
      <c r="F144" s="70"/>
      <c r="G144" s="69"/>
      <c r="H144" s="52"/>
      <c r="I144" s="52"/>
      <c r="J144" s="52"/>
      <c r="K144" s="52"/>
      <c r="L144" s="52"/>
      <c r="M144" s="52"/>
      <c r="N144" s="52"/>
      <c r="O144" s="52"/>
      <c r="P144" s="52"/>
      <c r="Q144" s="52"/>
      <c r="R144" s="52"/>
      <c r="S144" s="52"/>
      <c r="T144" s="52"/>
      <c r="U144" s="52"/>
      <c r="V144" s="52"/>
      <c r="W144" s="52"/>
      <c r="X144" s="52"/>
      <c r="Y144" s="52"/>
      <c r="Z144" s="52"/>
      <c r="AA144" s="52"/>
      <c r="AB144" s="52"/>
      <c r="AC144" s="52"/>
      <c r="AD144" s="150">
        <f t="shared" si="2"/>
        <v>0</v>
      </c>
    </row>
    <row r="145" spans="1:30" ht="14.1" hidden="1" customHeight="1" x14ac:dyDescent="0.2">
      <c r="A145" s="47"/>
      <c r="B145" s="48" t="s">
        <v>588</v>
      </c>
      <c r="C145" s="49"/>
      <c r="D145" s="73"/>
      <c r="E145" s="58"/>
      <c r="F145" s="70"/>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150">
        <f t="shared" si="2"/>
        <v>0</v>
      </c>
    </row>
    <row r="146" spans="1:30" ht="14.1" hidden="1" customHeight="1" x14ac:dyDescent="0.2">
      <c r="A146" s="47"/>
      <c r="B146" s="48" t="s">
        <v>589</v>
      </c>
      <c r="C146" s="49"/>
      <c r="D146" s="73"/>
      <c r="E146" s="58"/>
      <c r="F146" s="69"/>
      <c r="G146" s="69"/>
      <c r="H146" s="52"/>
      <c r="I146" s="52"/>
      <c r="J146" s="52"/>
      <c r="K146" s="52"/>
      <c r="L146" s="52"/>
      <c r="M146" s="52"/>
      <c r="N146" s="52"/>
      <c r="O146" s="52"/>
      <c r="P146" s="52"/>
      <c r="Q146" s="52"/>
      <c r="R146" s="52"/>
      <c r="S146" s="52"/>
      <c r="T146" s="52"/>
      <c r="U146" s="52"/>
      <c r="V146" s="52"/>
      <c r="W146" s="52"/>
      <c r="X146" s="52"/>
      <c r="Y146" s="52"/>
      <c r="Z146" s="52"/>
      <c r="AA146" s="52"/>
      <c r="AB146" s="52"/>
      <c r="AC146" s="52"/>
      <c r="AD146" s="150">
        <f t="shared" si="2"/>
        <v>0</v>
      </c>
    </row>
    <row r="147" spans="1:30" ht="15.75" hidden="1" customHeight="1" x14ac:dyDescent="0.2">
      <c r="A147" s="212"/>
      <c r="B147" s="48" t="s">
        <v>608</v>
      </c>
      <c r="C147" s="49"/>
      <c r="D147" s="74"/>
      <c r="E147" s="68"/>
      <c r="F147" s="68"/>
      <c r="G147" s="69"/>
      <c r="H147" s="52"/>
      <c r="I147" s="52"/>
      <c r="J147" s="52"/>
      <c r="K147" s="52"/>
      <c r="L147" s="52"/>
      <c r="M147" s="122"/>
      <c r="N147" s="122"/>
      <c r="O147" s="122"/>
      <c r="P147" s="52"/>
      <c r="Q147" s="116"/>
      <c r="R147" s="124"/>
      <c r="S147" s="52"/>
      <c r="T147" s="52"/>
      <c r="U147" s="52"/>
      <c r="V147" s="52"/>
      <c r="W147" s="52"/>
      <c r="X147" s="52"/>
      <c r="Y147" s="52"/>
      <c r="Z147" s="52"/>
      <c r="AA147" s="52"/>
      <c r="AB147" s="52"/>
      <c r="AC147" s="52"/>
      <c r="AD147" s="150">
        <f t="shared" si="2"/>
        <v>0</v>
      </c>
    </row>
    <row r="148" spans="1:30" ht="14.1" hidden="1" customHeight="1" x14ac:dyDescent="0.2">
      <c r="A148" s="47"/>
      <c r="B148" s="48" t="s">
        <v>591</v>
      </c>
      <c r="C148" s="49"/>
      <c r="D148" s="73"/>
      <c r="E148" s="58"/>
      <c r="F148" s="70"/>
      <c r="G148" s="52"/>
      <c r="H148" s="52"/>
      <c r="I148" s="52"/>
      <c r="J148" s="52"/>
      <c r="K148" s="52"/>
      <c r="L148" s="52"/>
      <c r="M148" s="52"/>
      <c r="N148" s="52"/>
      <c r="O148" s="52"/>
      <c r="P148" s="52"/>
      <c r="Q148" s="116"/>
      <c r="R148" s="52"/>
      <c r="S148" s="52"/>
      <c r="T148" s="52"/>
      <c r="U148" s="52"/>
      <c r="V148" s="52"/>
      <c r="W148" s="52"/>
      <c r="X148" s="52"/>
      <c r="Y148" s="52"/>
      <c r="Z148" s="52"/>
      <c r="AA148" s="52"/>
      <c r="AB148" s="52"/>
      <c r="AC148" s="52"/>
      <c r="AD148" s="150">
        <f t="shared" ref="AD148:AD166" si="3">COUNTA(E148:O148,Q148:AC148)</f>
        <v>0</v>
      </c>
    </row>
    <row r="149" spans="1:30" ht="14.1" hidden="1" customHeight="1" x14ac:dyDescent="0.2">
      <c r="A149" s="47"/>
      <c r="B149" s="48" t="s">
        <v>592</v>
      </c>
      <c r="C149" s="49"/>
      <c r="D149" s="73"/>
      <c r="E149" s="58"/>
      <c r="F149" s="70"/>
      <c r="G149" s="52"/>
      <c r="H149" s="52"/>
      <c r="I149" s="52"/>
      <c r="J149" s="52"/>
      <c r="K149" s="52"/>
      <c r="L149" s="52"/>
      <c r="M149" s="52"/>
      <c r="N149" s="52"/>
      <c r="O149" s="52"/>
      <c r="P149" s="52"/>
      <c r="Q149" s="116"/>
      <c r="R149" s="52"/>
      <c r="S149" s="52"/>
      <c r="T149" s="52"/>
      <c r="U149" s="52"/>
      <c r="V149" s="52"/>
      <c r="W149" s="52"/>
      <c r="X149" s="52"/>
      <c r="Y149" s="52"/>
      <c r="Z149" s="52"/>
      <c r="AA149" s="52"/>
      <c r="AB149" s="52"/>
      <c r="AC149" s="52"/>
      <c r="AD149" s="150">
        <f t="shared" si="3"/>
        <v>0</v>
      </c>
    </row>
    <row r="150" spans="1:30" ht="15.75" hidden="1" customHeight="1" x14ac:dyDescent="0.2">
      <c r="A150" s="47"/>
      <c r="B150" s="48" t="s">
        <v>593</v>
      </c>
      <c r="C150" s="63"/>
      <c r="D150" s="73"/>
      <c r="E150" s="58"/>
      <c r="F150" s="70"/>
      <c r="G150" s="69"/>
      <c r="H150" s="52"/>
      <c r="I150" s="52"/>
      <c r="J150" s="52"/>
      <c r="K150" s="116"/>
      <c r="L150" s="52"/>
      <c r="M150" s="52"/>
      <c r="N150" s="52"/>
      <c r="O150" s="52"/>
      <c r="P150" s="52"/>
      <c r="Q150" s="116"/>
      <c r="R150" s="52"/>
      <c r="S150" s="52"/>
      <c r="T150" s="52"/>
      <c r="U150" s="52"/>
      <c r="V150" s="52"/>
      <c r="W150" s="52"/>
      <c r="X150" s="52"/>
      <c r="Y150" s="52"/>
      <c r="Z150" s="52"/>
      <c r="AA150" s="52"/>
      <c r="AB150" s="52"/>
      <c r="AC150" s="52"/>
      <c r="AD150" s="150">
        <f t="shared" si="3"/>
        <v>0</v>
      </c>
    </row>
    <row r="151" spans="1:30" ht="15.75" hidden="1" customHeight="1" x14ac:dyDescent="0.2">
      <c r="A151" s="47"/>
      <c r="B151" s="48" t="s">
        <v>594</v>
      </c>
      <c r="C151" s="63"/>
      <c r="D151" s="73"/>
      <c r="E151" s="58"/>
      <c r="F151" s="70"/>
      <c r="G151" s="69"/>
      <c r="H151" s="122"/>
      <c r="I151" s="69"/>
      <c r="J151" s="122"/>
      <c r="K151" s="122"/>
      <c r="L151" s="116"/>
      <c r="M151" s="116"/>
      <c r="N151" s="52"/>
      <c r="O151" s="52"/>
      <c r="P151" s="52"/>
      <c r="Q151" s="116"/>
      <c r="R151" s="52"/>
      <c r="S151" s="52"/>
      <c r="T151" s="52"/>
      <c r="U151" s="52"/>
      <c r="V151" s="52"/>
      <c r="W151" s="52"/>
      <c r="X151" s="52"/>
      <c r="Y151" s="52"/>
      <c r="Z151" s="52"/>
      <c r="AA151" s="52"/>
      <c r="AB151" s="52"/>
      <c r="AC151" s="52"/>
      <c r="AD151" s="150">
        <f t="shared" si="3"/>
        <v>0</v>
      </c>
    </row>
    <row r="152" spans="1:30" ht="15.75" hidden="1" customHeight="1" x14ac:dyDescent="0.2">
      <c r="A152" s="47"/>
      <c r="B152" s="48" t="s">
        <v>595</v>
      </c>
      <c r="C152" s="63"/>
      <c r="D152" s="73"/>
      <c r="E152" s="58"/>
      <c r="F152" s="70"/>
      <c r="G152" s="69"/>
      <c r="H152" s="70"/>
      <c r="I152" s="52"/>
      <c r="J152" s="52"/>
      <c r="K152" s="52"/>
      <c r="L152" s="52"/>
      <c r="M152" s="52"/>
      <c r="N152" s="52"/>
      <c r="O152" s="52"/>
      <c r="P152" s="52"/>
      <c r="Q152" s="116"/>
      <c r="R152" s="52"/>
      <c r="S152" s="52"/>
      <c r="T152" s="52"/>
      <c r="U152" s="116"/>
      <c r="V152" s="52"/>
      <c r="W152" s="52"/>
      <c r="X152" s="52"/>
      <c r="Y152" s="52"/>
      <c r="Z152" s="52"/>
      <c r="AA152" s="52"/>
      <c r="AB152" s="52"/>
      <c r="AC152" s="52"/>
      <c r="AD152" s="150">
        <f t="shared" si="3"/>
        <v>0</v>
      </c>
    </row>
    <row r="153" spans="1:30" ht="15.75" hidden="1" customHeight="1" x14ac:dyDescent="0.2">
      <c r="A153" s="129"/>
      <c r="B153" s="48" t="s">
        <v>597</v>
      </c>
      <c r="C153" s="63"/>
      <c r="D153" s="73"/>
      <c r="E153" s="58"/>
      <c r="F153" s="70"/>
      <c r="G153" s="52"/>
      <c r="H153" s="52"/>
      <c r="I153" s="52"/>
      <c r="J153" s="52"/>
      <c r="K153" s="52"/>
      <c r="L153" s="52"/>
      <c r="M153" s="52"/>
      <c r="N153" s="52"/>
      <c r="O153" s="52"/>
      <c r="P153" s="52"/>
      <c r="Q153" s="116"/>
      <c r="R153" s="52"/>
      <c r="S153" s="52"/>
      <c r="T153" s="52"/>
      <c r="U153" s="52"/>
      <c r="V153" s="52"/>
      <c r="W153" s="52"/>
      <c r="X153" s="52"/>
      <c r="Y153" s="52"/>
      <c r="Z153" s="52"/>
      <c r="AA153" s="52"/>
      <c r="AB153" s="52"/>
      <c r="AC153" s="52"/>
      <c r="AD153" s="150">
        <f t="shared" si="3"/>
        <v>0</v>
      </c>
    </row>
    <row r="154" spans="1:30" ht="15.75" hidden="1" customHeight="1" x14ac:dyDescent="0.2">
      <c r="A154" s="47"/>
      <c r="B154" s="48" t="s">
        <v>598</v>
      </c>
      <c r="C154" s="63"/>
      <c r="D154" s="73"/>
      <c r="E154" s="58"/>
      <c r="F154" s="70"/>
      <c r="G154" s="69"/>
      <c r="H154" s="70"/>
      <c r="I154" s="70"/>
      <c r="J154" s="52"/>
      <c r="K154" s="52"/>
      <c r="L154" s="52"/>
      <c r="M154" s="52"/>
      <c r="N154" s="122"/>
      <c r="O154" s="52"/>
      <c r="P154" s="52"/>
      <c r="Q154" s="116"/>
      <c r="R154" s="52"/>
      <c r="S154" s="52"/>
      <c r="T154" s="52"/>
      <c r="U154" s="52"/>
      <c r="V154" s="52"/>
      <c r="W154" s="52"/>
      <c r="X154" s="52"/>
      <c r="Y154" s="52"/>
      <c r="Z154" s="52"/>
      <c r="AA154" s="52"/>
      <c r="AB154" s="52"/>
      <c r="AC154" s="52"/>
      <c r="AD154" s="150">
        <f t="shared" si="3"/>
        <v>0</v>
      </c>
    </row>
    <row r="155" spans="1:30" ht="15.75" hidden="1" customHeight="1" x14ac:dyDescent="0.2">
      <c r="A155" s="129"/>
      <c r="B155" s="48" t="s">
        <v>599</v>
      </c>
      <c r="C155" s="63"/>
      <c r="D155" s="73"/>
      <c r="E155" s="58"/>
      <c r="F155" s="70"/>
      <c r="G155" s="69"/>
      <c r="H155" s="70"/>
      <c r="I155" s="70"/>
      <c r="J155" s="52"/>
      <c r="K155" s="52"/>
      <c r="L155" s="52"/>
      <c r="M155" s="116"/>
      <c r="N155" s="52"/>
      <c r="O155" s="52"/>
      <c r="P155" s="52"/>
      <c r="Q155" s="116"/>
      <c r="R155" s="52"/>
      <c r="S155" s="52"/>
      <c r="T155" s="52"/>
      <c r="U155" s="52"/>
      <c r="V155" s="52"/>
      <c r="W155" s="116"/>
      <c r="X155" s="52"/>
      <c r="Y155" s="52"/>
      <c r="Z155" s="52"/>
      <c r="AA155" s="52"/>
      <c r="AB155" s="52"/>
      <c r="AC155" s="52"/>
      <c r="AD155" s="150">
        <f t="shared" si="3"/>
        <v>0</v>
      </c>
    </row>
    <row r="156" spans="1:30" ht="15.75" hidden="1" customHeight="1" x14ac:dyDescent="0.2">
      <c r="A156" s="5"/>
      <c r="B156" s="48" t="s">
        <v>600</v>
      </c>
      <c r="C156" s="63"/>
      <c r="D156" s="73"/>
      <c r="E156" s="58"/>
      <c r="F156" s="70"/>
      <c r="G156" s="52"/>
      <c r="H156" s="70"/>
      <c r="I156" s="52"/>
      <c r="J156" s="52"/>
      <c r="K156" s="116"/>
      <c r="L156" s="52"/>
      <c r="M156" s="52"/>
      <c r="N156" s="52"/>
      <c r="O156" s="52"/>
      <c r="P156" s="52"/>
      <c r="Q156" s="116"/>
      <c r="R156" s="52"/>
      <c r="S156" s="52"/>
      <c r="T156" s="52"/>
      <c r="U156" s="52"/>
      <c r="V156" s="52"/>
      <c r="W156" s="52"/>
      <c r="X156" s="52"/>
      <c r="Y156" s="52"/>
      <c r="Z156" s="116"/>
      <c r="AA156" s="52"/>
      <c r="AB156" s="52"/>
      <c r="AC156" s="52"/>
      <c r="AD156" s="150">
        <f t="shared" si="3"/>
        <v>0</v>
      </c>
    </row>
    <row r="157" spans="1:30" ht="15.75" hidden="1" customHeight="1" x14ac:dyDescent="0.2">
      <c r="A157" s="47"/>
      <c r="B157" s="48" t="s">
        <v>601</v>
      </c>
      <c r="C157" s="63"/>
      <c r="D157" s="74"/>
      <c r="E157" s="57"/>
      <c r="F157" s="70"/>
      <c r="G157" s="52"/>
      <c r="H157" s="70"/>
      <c r="I157" s="52"/>
      <c r="J157" s="52"/>
      <c r="K157" s="116"/>
      <c r="L157" s="52"/>
      <c r="M157" s="52"/>
      <c r="N157" s="52"/>
      <c r="O157" s="52"/>
      <c r="P157" s="52"/>
      <c r="Q157" s="116"/>
      <c r="R157" s="52"/>
      <c r="S157" s="52"/>
      <c r="T157" s="52"/>
      <c r="U157" s="52"/>
      <c r="V157" s="52"/>
      <c r="W157" s="52"/>
      <c r="X157" s="52"/>
      <c r="Y157" s="52"/>
      <c r="Z157" s="116"/>
      <c r="AA157" s="52"/>
      <c r="AB157" s="52"/>
      <c r="AC157" s="52"/>
      <c r="AD157" s="150">
        <f t="shared" si="3"/>
        <v>0</v>
      </c>
    </row>
    <row r="158" spans="1:30" ht="15.75" hidden="1" customHeight="1" x14ac:dyDescent="0.2">
      <c r="A158" s="47"/>
      <c r="B158" s="48" t="s">
        <v>602</v>
      </c>
      <c r="C158" s="49"/>
      <c r="D158" s="73"/>
      <c r="E158" s="58"/>
      <c r="F158" s="70"/>
      <c r="G158" s="52"/>
      <c r="H158" s="52"/>
      <c r="I158" s="52"/>
      <c r="J158" s="52"/>
      <c r="K158" s="52"/>
      <c r="L158" s="52"/>
      <c r="M158" s="52"/>
      <c r="N158" s="52"/>
      <c r="O158" s="52"/>
      <c r="P158" s="52"/>
      <c r="Q158" s="116"/>
      <c r="R158" s="52"/>
      <c r="S158" s="52"/>
      <c r="T158" s="52"/>
      <c r="U158" s="52"/>
      <c r="V158" s="52"/>
      <c r="W158" s="52"/>
      <c r="X158" s="52"/>
      <c r="Y158" s="52"/>
      <c r="Z158" s="52"/>
      <c r="AA158" s="52"/>
      <c r="AB158" s="52"/>
      <c r="AC158" s="52"/>
      <c r="AD158" s="150">
        <f t="shared" si="3"/>
        <v>0</v>
      </c>
    </row>
    <row r="159" spans="1:30" ht="15.75" hidden="1" customHeight="1" x14ac:dyDescent="0.2">
      <c r="A159" s="47"/>
      <c r="B159" s="48" t="s">
        <v>603</v>
      </c>
      <c r="C159" s="49"/>
      <c r="D159" s="73"/>
      <c r="E159" s="58"/>
      <c r="F159" s="70"/>
      <c r="G159" s="52"/>
      <c r="H159" s="52"/>
      <c r="I159" s="52"/>
      <c r="J159" s="52"/>
      <c r="K159" s="52"/>
      <c r="L159" s="52"/>
      <c r="M159" s="52"/>
      <c r="N159" s="52"/>
      <c r="O159" s="52"/>
      <c r="P159" s="52"/>
      <c r="Q159" s="116"/>
      <c r="R159" s="52"/>
      <c r="S159" s="52"/>
      <c r="T159" s="52"/>
      <c r="U159" s="52"/>
      <c r="V159" s="52"/>
      <c r="W159" s="52"/>
      <c r="X159" s="52"/>
      <c r="Y159" s="52"/>
      <c r="Z159" s="52"/>
      <c r="AA159" s="52"/>
      <c r="AB159" s="52"/>
      <c r="AC159" s="52"/>
      <c r="AD159" s="150">
        <f t="shared" si="3"/>
        <v>0</v>
      </c>
    </row>
    <row r="160" spans="1:30" ht="15.75" hidden="1" customHeight="1" x14ac:dyDescent="0.2">
      <c r="A160" s="5"/>
      <c r="B160" s="48" t="s">
        <v>604</v>
      </c>
      <c r="C160" s="49"/>
      <c r="D160" s="73"/>
      <c r="E160" s="58"/>
      <c r="F160" s="70"/>
      <c r="G160" s="52"/>
      <c r="H160" s="52"/>
      <c r="I160" s="52"/>
      <c r="J160" s="52"/>
      <c r="K160" s="52"/>
      <c r="L160" s="52"/>
      <c r="M160" s="52"/>
      <c r="N160" s="52"/>
      <c r="O160" s="52"/>
      <c r="P160" s="52"/>
      <c r="Q160" s="116"/>
      <c r="R160" s="52"/>
      <c r="S160" s="52"/>
      <c r="T160" s="52"/>
      <c r="U160" s="52"/>
      <c r="V160" s="52"/>
      <c r="W160" s="52"/>
      <c r="X160" s="52"/>
      <c r="Y160" s="52"/>
      <c r="Z160" s="52"/>
      <c r="AA160" s="52"/>
      <c r="AB160" s="52"/>
      <c r="AC160" s="52"/>
      <c r="AD160" s="150">
        <f t="shared" si="3"/>
        <v>0</v>
      </c>
    </row>
    <row r="161" spans="1:30" ht="15.75" hidden="1" customHeight="1" x14ac:dyDescent="0.2">
      <c r="A161" s="5"/>
      <c r="B161" s="48" t="s">
        <v>606</v>
      </c>
      <c r="C161" s="49"/>
      <c r="D161" s="73"/>
      <c r="E161" s="58"/>
      <c r="F161" s="70"/>
      <c r="G161" s="52"/>
      <c r="H161" s="52"/>
      <c r="I161" s="52"/>
      <c r="J161" s="52"/>
      <c r="K161" s="52"/>
      <c r="L161" s="52"/>
      <c r="M161" s="52"/>
      <c r="N161" s="52"/>
      <c r="O161" s="52"/>
      <c r="P161" s="52"/>
      <c r="Q161" s="116"/>
      <c r="R161" s="116"/>
      <c r="S161" s="52"/>
      <c r="T161" s="52"/>
      <c r="U161" s="52"/>
      <c r="V161" s="52"/>
      <c r="W161" s="52"/>
      <c r="X161" s="52"/>
      <c r="Y161" s="52"/>
      <c r="Z161" s="52"/>
      <c r="AA161" s="52"/>
      <c r="AB161" s="52"/>
      <c r="AC161" s="52"/>
      <c r="AD161" s="150">
        <f t="shared" si="3"/>
        <v>0</v>
      </c>
    </row>
    <row r="162" spans="1:30" ht="15.75" hidden="1" customHeight="1" x14ac:dyDescent="0.2">
      <c r="A162" s="5"/>
      <c r="B162" s="48" t="s">
        <v>564</v>
      </c>
      <c r="C162" s="49"/>
      <c r="D162" s="73"/>
      <c r="E162" s="58"/>
      <c r="F162" s="70"/>
      <c r="G162" s="52"/>
      <c r="H162" s="52"/>
      <c r="I162" s="52"/>
      <c r="J162" s="52"/>
      <c r="K162" s="52"/>
      <c r="L162" s="52"/>
      <c r="M162" s="52"/>
      <c r="N162" s="52"/>
      <c r="O162" s="52"/>
      <c r="P162" s="52"/>
      <c r="Q162" s="116"/>
      <c r="R162" s="116"/>
      <c r="S162" s="52"/>
      <c r="T162" s="52"/>
      <c r="U162" s="52"/>
      <c r="V162" s="52"/>
      <c r="W162" s="52"/>
      <c r="X162" s="52"/>
      <c r="Y162" s="52"/>
      <c r="Z162" s="52"/>
      <c r="AA162" s="52"/>
      <c r="AB162" s="52"/>
      <c r="AC162" s="52"/>
      <c r="AD162" s="150">
        <f t="shared" si="3"/>
        <v>0</v>
      </c>
    </row>
    <row r="163" spans="1:30" ht="15.75" hidden="1" customHeight="1" x14ac:dyDescent="0.2">
      <c r="A163" s="47"/>
      <c r="B163" s="48" t="s">
        <v>609</v>
      </c>
      <c r="C163" s="49"/>
      <c r="D163" s="73"/>
      <c r="E163" s="68"/>
      <c r="F163" s="141"/>
      <c r="G163" s="52"/>
      <c r="H163" s="52"/>
      <c r="I163" s="52"/>
      <c r="J163" s="52"/>
      <c r="K163" s="52"/>
      <c r="L163" s="52"/>
      <c r="M163" s="52"/>
      <c r="N163" s="52"/>
      <c r="O163" s="52"/>
      <c r="P163" s="52"/>
      <c r="Q163" s="116"/>
      <c r="R163" s="52"/>
      <c r="S163" s="52"/>
      <c r="T163" s="52"/>
      <c r="U163" s="52"/>
      <c r="V163" s="52"/>
      <c r="W163" s="52"/>
      <c r="X163" s="52"/>
      <c r="Y163" s="52"/>
      <c r="Z163" s="52"/>
      <c r="AA163" s="52"/>
      <c r="AB163" s="52"/>
      <c r="AC163" s="52"/>
      <c r="AD163" s="150">
        <f t="shared" si="3"/>
        <v>0</v>
      </c>
    </row>
    <row r="164" spans="1:30" ht="15.75" hidden="1" customHeight="1" x14ac:dyDescent="0.2">
      <c r="A164" s="47"/>
      <c r="B164" s="48" t="s">
        <v>610</v>
      </c>
      <c r="C164" s="49"/>
      <c r="D164" s="74"/>
      <c r="E164" s="68"/>
      <c r="F164" s="68"/>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150">
        <f t="shared" si="3"/>
        <v>0</v>
      </c>
    </row>
    <row r="165" spans="1:30" ht="15.75" customHeight="1" x14ac:dyDescent="0.2">
      <c r="A165" s="5"/>
      <c r="B165" s="48" t="s">
        <v>605</v>
      </c>
      <c r="C165" s="49">
        <v>1</v>
      </c>
      <c r="D165" s="73"/>
      <c r="E165" s="214"/>
      <c r="F165" s="215"/>
      <c r="G165" s="215"/>
      <c r="H165" s="215" t="s">
        <v>411</v>
      </c>
      <c r="I165" s="217"/>
      <c r="J165" s="216"/>
      <c r="K165" s="216"/>
      <c r="L165" s="216"/>
      <c r="M165" s="216"/>
      <c r="N165" s="216"/>
      <c r="O165" s="216"/>
      <c r="P165" s="216"/>
      <c r="Q165" s="216"/>
      <c r="R165" s="216"/>
      <c r="S165" s="216"/>
      <c r="T165" s="216"/>
      <c r="U165" s="216"/>
      <c r="V165" s="216"/>
      <c r="W165" s="216"/>
      <c r="X165" s="216"/>
      <c r="Y165" s="216"/>
      <c r="Z165" s="216"/>
      <c r="AA165" s="216"/>
      <c r="AB165" s="216"/>
      <c r="AC165" s="220"/>
      <c r="AD165" s="150">
        <f t="shared" si="3"/>
        <v>1</v>
      </c>
    </row>
    <row r="166" spans="1:30" ht="15.75" thickBot="1" x14ac:dyDescent="0.25">
      <c r="A166" s="5"/>
      <c r="B166" s="48" t="s">
        <v>611</v>
      </c>
      <c r="C166" s="49">
        <v>1</v>
      </c>
      <c r="D166" s="73"/>
      <c r="E166" s="214"/>
      <c r="F166" s="68" t="s">
        <v>649</v>
      </c>
      <c r="G166" s="215"/>
      <c r="H166" s="215"/>
      <c r="I166" s="217"/>
      <c r="J166" s="216"/>
      <c r="K166" s="216"/>
      <c r="L166" s="216"/>
      <c r="M166" s="216"/>
      <c r="N166" s="216"/>
      <c r="O166" s="216"/>
      <c r="P166" s="216"/>
      <c r="Q166" s="216"/>
      <c r="R166" s="216"/>
      <c r="S166" s="216"/>
      <c r="T166" s="216"/>
      <c r="U166" s="216"/>
      <c r="V166" s="216"/>
      <c r="W166" s="216"/>
      <c r="X166" s="216"/>
      <c r="Y166" s="216"/>
      <c r="Z166" s="216"/>
      <c r="AA166" s="216"/>
      <c r="AB166" s="216"/>
      <c r="AC166" s="220"/>
      <c r="AD166" s="150">
        <f t="shared" si="3"/>
        <v>1</v>
      </c>
    </row>
    <row r="167" spans="1:30" ht="13.5" thickBot="1" x14ac:dyDescent="0.25">
      <c r="C167" s="225">
        <f>COUNTA(C8:C166)</f>
        <v>109</v>
      </c>
      <c r="D167" s="226"/>
      <c r="E167" s="227">
        <f>COUNTA(E8:E166)</f>
        <v>61</v>
      </c>
      <c r="F167" s="227">
        <f t="shared" ref="F167:AC167" si="4">COUNTA(F8:F166)</f>
        <v>76</v>
      </c>
      <c r="G167" s="227">
        <f t="shared" si="4"/>
        <v>62</v>
      </c>
      <c r="H167" s="227">
        <f t="shared" si="4"/>
        <v>61</v>
      </c>
      <c r="I167" s="227">
        <f t="shared" si="4"/>
        <v>62</v>
      </c>
      <c r="J167" s="227">
        <f t="shared" si="4"/>
        <v>41</v>
      </c>
      <c r="K167" s="227">
        <f t="shared" si="4"/>
        <v>59</v>
      </c>
      <c r="L167" s="227">
        <f t="shared" si="4"/>
        <v>54</v>
      </c>
      <c r="M167" s="227">
        <f t="shared" si="4"/>
        <v>51</v>
      </c>
      <c r="N167" s="227">
        <f t="shared" si="4"/>
        <v>50</v>
      </c>
      <c r="O167" s="227">
        <f t="shared" si="4"/>
        <v>43</v>
      </c>
      <c r="P167" s="227">
        <f t="shared" si="4"/>
        <v>52</v>
      </c>
      <c r="Q167" s="227">
        <f t="shared" si="4"/>
        <v>45</v>
      </c>
      <c r="R167" s="227">
        <f t="shared" si="4"/>
        <v>34</v>
      </c>
      <c r="S167" s="227">
        <f t="shared" si="4"/>
        <v>35</v>
      </c>
      <c r="T167" s="227">
        <f t="shared" si="4"/>
        <v>39</v>
      </c>
      <c r="U167" s="227">
        <f t="shared" si="4"/>
        <v>39</v>
      </c>
      <c r="V167" s="227">
        <f t="shared" si="4"/>
        <v>40</v>
      </c>
      <c r="W167" s="227">
        <f t="shared" si="4"/>
        <v>51</v>
      </c>
      <c r="X167" s="227">
        <f t="shared" si="4"/>
        <v>36</v>
      </c>
      <c r="Y167" s="227">
        <f t="shared" si="4"/>
        <v>44</v>
      </c>
      <c r="Z167" s="227">
        <f t="shared" si="4"/>
        <v>51</v>
      </c>
      <c r="AA167" s="227">
        <f t="shared" si="4"/>
        <v>39</v>
      </c>
      <c r="AB167" s="227">
        <f t="shared" si="4"/>
        <v>37</v>
      </c>
      <c r="AC167" s="225">
        <f t="shared" si="4"/>
        <v>37</v>
      </c>
    </row>
    <row r="168" spans="1:30" x14ac:dyDescent="0.2">
      <c r="AD168">
        <f>SUM(F169:AB169)</f>
        <v>6712.2999999999993</v>
      </c>
    </row>
    <row r="169" spans="1:30" x14ac:dyDescent="0.2">
      <c r="F169">
        <f>F6*20</f>
        <v>232</v>
      </c>
      <c r="G169">
        <f>G6*25</f>
        <v>295</v>
      </c>
      <c r="H169">
        <f>H6*25</f>
        <v>305</v>
      </c>
      <c r="I169">
        <f>I6*22</f>
        <v>286</v>
      </c>
      <c r="K169">
        <f>K6*25</f>
        <v>300</v>
      </c>
      <c r="L169">
        <v>0</v>
      </c>
      <c r="M169">
        <f>M6*17</f>
        <v>255</v>
      </c>
      <c r="N169">
        <f>N6*17</f>
        <v>246.5</v>
      </c>
      <c r="O169">
        <f>O6*15</f>
        <v>235.5</v>
      </c>
      <c r="Q169">
        <f>Q5*Q7</f>
        <v>630</v>
      </c>
      <c r="R169">
        <f>R6*5</f>
        <v>70</v>
      </c>
      <c r="S169">
        <v>0</v>
      </c>
      <c r="T169">
        <f>T6*7</f>
        <v>102.2</v>
      </c>
      <c r="U169">
        <f>U6*28</f>
        <v>425.59999999999997</v>
      </c>
      <c r="V169">
        <f>V6*32</f>
        <v>448</v>
      </c>
      <c r="W169">
        <f>W6*36</f>
        <v>450</v>
      </c>
      <c r="X169">
        <f>X6*30</f>
        <v>396</v>
      </c>
      <c r="Y169">
        <f>Y6*30</f>
        <v>474</v>
      </c>
      <c r="Z169">
        <f>Z6*25</f>
        <v>382.5</v>
      </c>
      <c r="AA169">
        <f>AA6*27</f>
        <v>513</v>
      </c>
      <c r="AB169">
        <f>AB6*37</f>
        <v>666</v>
      </c>
      <c r="AC169">
        <f>AC5*AC6</f>
        <v>506.9</v>
      </c>
    </row>
    <row r="170" spans="1:30" x14ac:dyDescent="0.2">
      <c r="F170" s="145">
        <f>F7*56</f>
        <v>873.6</v>
      </c>
      <c r="G170" s="145">
        <f>G7*37</f>
        <v>555</v>
      </c>
      <c r="H170" s="145">
        <f>H7*36</f>
        <v>612</v>
      </c>
      <c r="I170">
        <f>I7*40</f>
        <v>560</v>
      </c>
      <c r="K170">
        <f>K7*34</f>
        <v>564.40000000000009</v>
      </c>
      <c r="L170">
        <f>L7*54</f>
        <v>891</v>
      </c>
      <c r="M170">
        <f>M7*34</f>
        <v>442</v>
      </c>
      <c r="N170">
        <f>N7*33</f>
        <v>429</v>
      </c>
      <c r="O170">
        <f>O7*28</f>
        <v>442.40000000000003</v>
      </c>
      <c r="R170">
        <f>R7*29</f>
        <v>429.20000000000005</v>
      </c>
      <c r="S170">
        <f>S7*35</f>
        <v>451.5</v>
      </c>
      <c r="T170">
        <f>T7*32</f>
        <v>432</v>
      </c>
      <c r="U170">
        <f>U7*11</f>
        <v>198</v>
      </c>
      <c r="V170">
        <f>V7*7</f>
        <v>105</v>
      </c>
      <c r="W170">
        <f>W7*15</f>
        <v>165</v>
      </c>
      <c r="X170">
        <f>X7*6</f>
        <v>78</v>
      </c>
      <c r="Y170">
        <f>Y7*12</f>
        <v>132</v>
      </c>
      <c r="Z170">
        <f>Z7*26</f>
        <v>312</v>
      </c>
      <c r="AA170">
        <f>AA7*12</f>
        <v>150</v>
      </c>
      <c r="AD170" s="218">
        <f>SUM(F171:AC171)</f>
        <v>15041.300000000001</v>
      </c>
    </row>
    <row r="171" spans="1:30" x14ac:dyDescent="0.2">
      <c r="D171" s="1" t="s">
        <v>654</v>
      </c>
      <c r="F171">
        <f>SUM(F169:F170)</f>
        <v>1105.5999999999999</v>
      </c>
      <c r="G171">
        <f>SUM(G169:G170)</f>
        <v>850</v>
      </c>
      <c r="H171">
        <f>SUM(H169:H170)</f>
        <v>917</v>
      </c>
      <c r="I171">
        <f>SUM(I169:I170)</f>
        <v>846</v>
      </c>
      <c r="K171">
        <f>SUM(K169:K170)</f>
        <v>864.40000000000009</v>
      </c>
      <c r="L171">
        <f>SUM(L169:L170)</f>
        <v>891</v>
      </c>
      <c r="M171">
        <f>SUM(M169:M170)</f>
        <v>697</v>
      </c>
      <c r="N171">
        <f>SUM(N169:N170)</f>
        <v>675.5</v>
      </c>
      <c r="O171">
        <f>SUM(O169:O170)</f>
        <v>677.90000000000009</v>
      </c>
      <c r="Q171">
        <f>Q169</f>
        <v>630</v>
      </c>
      <c r="R171">
        <f t="shared" ref="R171:AC171" si="5">SUM(R169:R170)</f>
        <v>499.20000000000005</v>
      </c>
      <c r="S171">
        <f t="shared" si="5"/>
        <v>451.5</v>
      </c>
      <c r="T171">
        <f t="shared" si="5"/>
        <v>534.20000000000005</v>
      </c>
      <c r="U171">
        <f t="shared" si="5"/>
        <v>623.59999999999991</v>
      </c>
      <c r="V171">
        <f t="shared" si="5"/>
        <v>553</v>
      </c>
      <c r="W171">
        <f t="shared" si="5"/>
        <v>615</v>
      </c>
      <c r="X171">
        <f t="shared" si="5"/>
        <v>474</v>
      </c>
      <c r="Y171">
        <f t="shared" si="5"/>
        <v>606</v>
      </c>
      <c r="Z171">
        <f t="shared" si="5"/>
        <v>694.5</v>
      </c>
      <c r="AA171">
        <f t="shared" si="5"/>
        <v>663</v>
      </c>
      <c r="AB171">
        <f t="shared" si="5"/>
        <v>666</v>
      </c>
      <c r="AC171">
        <f t="shared" si="5"/>
        <v>506.9</v>
      </c>
      <c r="AD171" s="218">
        <f>SUM(F171:AC171)</f>
        <v>15041.300000000001</v>
      </c>
    </row>
  </sheetData>
  <sortState xmlns:xlrd2="http://schemas.microsoft.com/office/spreadsheetml/2017/richdata2" ref="A8:AC166">
    <sortCondition descending="1" ref="C8:C166"/>
    <sortCondition ref="D8:D166" customList="++/++/+,++/++,++/+/++/+,++/+/+,++/+,++,+/+/+,+/+,+"/>
    <sortCondition ref="B8:B166"/>
  </sortState>
  <mergeCells count="3">
    <mergeCell ref="B2:D2"/>
    <mergeCell ref="L2:P2"/>
    <mergeCell ref="A1:AC1"/>
  </mergeCells>
  <phoneticPr fontId="30" type="noConversion"/>
  <pageMargins left="0.49" right="0.46" top="0.13" bottom="0.15" header="0.4921259845" footer="0.4921259845"/>
  <pageSetup paperSize="8" scale="81" orientation="portrait" horizontalDpi="4294967293"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D163"/>
  <sheetViews>
    <sheetView workbookViewId="0">
      <pane xSplit="4" ySplit="7" topLeftCell="E8" activePane="bottomRight" state="frozen"/>
      <selection pane="topRight" activeCell="K1" sqref="K1"/>
      <selection pane="bottomLeft" activeCell="A7" sqref="A7"/>
      <selection pane="bottomRight" activeCell="B8" sqref="B8"/>
    </sheetView>
  </sheetViews>
  <sheetFormatPr baseColWidth="10" defaultColWidth="11.42578125" defaultRowHeight="12.75" x14ac:dyDescent="0.2"/>
  <cols>
    <col min="1" max="1" width="6.85546875" customWidth="1"/>
    <col min="2" max="2" width="26.140625" customWidth="1"/>
    <col min="3" max="3" width="8.85546875" customWidth="1"/>
    <col min="4" max="4" width="10.28515625" customWidth="1"/>
    <col min="5" max="5" width="4.7109375" customWidth="1"/>
    <col min="6" max="6" width="6"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4.7109375" customWidth="1"/>
    <col min="27" max="27" width="4.85546875" customWidth="1"/>
    <col min="28" max="28" width="4.85546875" customWidth="1" collapsed="1"/>
    <col min="29" max="29" width="4.85546875" hidden="1" customWidth="1" collapsed="1"/>
    <col min="30" max="30" width="6.8554687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5">
      <c r="A1" s="369" t="s">
        <v>645</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row>
    <row r="2" spans="1:56" ht="14.25" customHeight="1" x14ac:dyDescent="0.25">
      <c r="B2" s="366" t="s">
        <v>1</v>
      </c>
      <c r="C2" s="366"/>
      <c r="D2" s="366"/>
      <c r="F2" s="30"/>
      <c r="G2" s="11"/>
      <c r="H2" s="13"/>
      <c r="I2" s="14"/>
      <c r="J2" s="14"/>
      <c r="L2" s="366" t="s">
        <v>655</v>
      </c>
      <c r="M2" s="366"/>
      <c r="N2" s="366"/>
      <c r="O2" s="366"/>
      <c r="P2" s="366"/>
    </row>
    <row r="3" spans="1:56" ht="5.25" customHeight="1" x14ac:dyDescent="0.2">
      <c r="B3" s="1"/>
    </row>
    <row r="4" spans="1:56" ht="10.5" customHeight="1" thickBot="1" x14ac:dyDescent="0.25">
      <c r="B4" s="1"/>
      <c r="D4" s="9"/>
      <c r="E4" s="37" t="s">
        <v>5</v>
      </c>
      <c r="F4" s="54">
        <v>1</v>
      </c>
      <c r="G4" s="54">
        <v>2</v>
      </c>
      <c r="H4" s="54">
        <v>3</v>
      </c>
      <c r="I4" s="54">
        <v>4</v>
      </c>
      <c r="J4" s="54"/>
      <c r="K4" s="54">
        <v>5</v>
      </c>
      <c r="L4" s="54">
        <v>6</v>
      </c>
      <c r="M4" s="54">
        <v>7</v>
      </c>
      <c r="N4" s="54">
        <v>8</v>
      </c>
      <c r="O4" s="54"/>
      <c r="P4" s="54">
        <v>9</v>
      </c>
      <c r="Q4" s="54">
        <v>10</v>
      </c>
      <c r="R4" s="54">
        <v>11</v>
      </c>
      <c r="S4" s="54">
        <v>12</v>
      </c>
      <c r="T4" s="54">
        <v>13</v>
      </c>
      <c r="U4" s="54">
        <v>14</v>
      </c>
      <c r="V4" s="54">
        <v>15</v>
      </c>
      <c r="W4" s="54">
        <v>16</v>
      </c>
      <c r="X4" s="54">
        <v>17</v>
      </c>
      <c r="Y4" s="54">
        <v>18</v>
      </c>
      <c r="Z4" s="54">
        <v>19</v>
      </c>
      <c r="AA4" s="54">
        <v>20</v>
      </c>
      <c r="AB4" s="54">
        <v>21</v>
      </c>
      <c r="AC4" s="54">
        <v>22</v>
      </c>
      <c r="AD4" s="54"/>
    </row>
    <row r="5" spans="1:56" ht="15" customHeight="1" thickBot="1" x14ac:dyDescent="0.3">
      <c r="B5" s="60" t="s">
        <v>6</v>
      </c>
      <c r="C5" s="61"/>
      <c r="D5" s="144">
        <v>40994</v>
      </c>
      <c r="E5" s="67" t="s">
        <v>313</v>
      </c>
      <c r="F5" s="55">
        <v>66</v>
      </c>
      <c r="G5" s="55">
        <v>54</v>
      </c>
      <c r="H5" s="56">
        <v>50</v>
      </c>
      <c r="I5" s="55">
        <v>52</v>
      </c>
      <c r="J5" s="346"/>
      <c r="K5" s="56">
        <v>51</v>
      </c>
      <c r="L5" s="55">
        <v>50</v>
      </c>
      <c r="M5" s="55">
        <v>54</v>
      </c>
      <c r="N5" s="55">
        <v>49</v>
      </c>
      <c r="O5" s="83"/>
      <c r="P5" s="55">
        <v>37</v>
      </c>
      <c r="Q5" s="55">
        <v>38</v>
      </c>
      <c r="R5" s="132">
        <v>46</v>
      </c>
      <c r="S5" s="132">
        <v>43</v>
      </c>
      <c r="T5" s="132">
        <v>34</v>
      </c>
      <c r="U5" s="132">
        <v>35</v>
      </c>
      <c r="V5" s="132">
        <v>30</v>
      </c>
      <c r="W5" s="132">
        <v>44</v>
      </c>
      <c r="X5" s="132">
        <v>43</v>
      </c>
      <c r="Y5" s="132">
        <v>42</v>
      </c>
      <c r="Z5" s="132">
        <v>37</v>
      </c>
      <c r="AA5" s="132">
        <v>41</v>
      </c>
      <c r="AB5" s="132">
        <v>37</v>
      </c>
      <c r="AC5" s="132"/>
      <c r="AD5" s="130">
        <f>SUM(F5:I5,K5:N5,P5:X5)</f>
        <v>776</v>
      </c>
      <c r="AE5" s="1">
        <v>5</v>
      </c>
      <c r="AF5" s="38"/>
      <c r="AG5" s="39"/>
      <c r="AH5" s="23"/>
      <c r="AI5" s="1"/>
      <c r="AJ5" s="38"/>
      <c r="AK5" s="39"/>
      <c r="AL5" s="39"/>
      <c r="AM5" s="1"/>
      <c r="AN5" s="38"/>
      <c r="AO5" s="40"/>
      <c r="AP5" s="45"/>
      <c r="AQ5" s="46">
        <f>SUM(F5:I5,K5:N5,P5:AB5)/21</f>
        <v>44.428571428571431</v>
      </c>
      <c r="AR5" s="33"/>
    </row>
    <row r="6" spans="1:56" ht="16.5" thickBot="1" x14ac:dyDescent="0.3">
      <c r="B6" s="161"/>
      <c r="C6" s="61"/>
      <c r="D6" s="144"/>
      <c r="E6" s="162"/>
      <c r="F6" s="163"/>
      <c r="G6" s="163"/>
      <c r="H6" s="164" t="s">
        <v>656</v>
      </c>
      <c r="I6" s="164" t="s">
        <v>657</v>
      </c>
      <c r="J6" s="347"/>
      <c r="K6" s="164" t="s">
        <v>658</v>
      </c>
      <c r="L6" s="164" t="s">
        <v>659</v>
      </c>
      <c r="M6" s="164" t="s">
        <v>17</v>
      </c>
      <c r="N6" s="164" t="s">
        <v>660</v>
      </c>
      <c r="O6" s="165"/>
      <c r="P6" s="164" t="s">
        <v>661</v>
      </c>
      <c r="Q6" s="163" t="s">
        <v>662</v>
      </c>
      <c r="R6" s="166" t="s">
        <v>663</v>
      </c>
      <c r="S6" s="166" t="s">
        <v>664</v>
      </c>
      <c r="T6" s="166" t="s">
        <v>665</v>
      </c>
      <c r="U6" s="166" t="s">
        <v>666</v>
      </c>
      <c r="V6" s="166" t="s">
        <v>667</v>
      </c>
      <c r="W6" s="166" t="s">
        <v>661</v>
      </c>
      <c r="X6" s="166" t="s">
        <v>661</v>
      </c>
      <c r="Y6" s="166" t="s">
        <v>663</v>
      </c>
      <c r="Z6" s="166" t="s">
        <v>17</v>
      </c>
      <c r="AA6" s="166" t="s">
        <v>658</v>
      </c>
      <c r="AB6" s="166" t="s">
        <v>668</v>
      </c>
      <c r="AC6" s="166"/>
      <c r="AD6" s="130"/>
      <c r="AE6" s="1"/>
      <c r="AF6" s="167"/>
      <c r="AG6" s="168"/>
      <c r="AH6" s="169"/>
      <c r="AI6" s="1"/>
      <c r="AJ6" s="167"/>
      <c r="AK6" s="168"/>
      <c r="AL6" s="168"/>
      <c r="AM6" s="1"/>
      <c r="AN6" s="170"/>
      <c r="AO6" s="171"/>
      <c r="AP6" s="171"/>
      <c r="AQ6" s="33"/>
      <c r="AR6" s="33"/>
    </row>
    <row r="7" spans="1:56" ht="18.75" customHeight="1" thickBot="1" x14ac:dyDescent="0.25">
      <c r="A7" s="64" t="s">
        <v>11</v>
      </c>
      <c r="B7" s="65" t="s">
        <v>12</v>
      </c>
      <c r="C7" s="65" t="s">
        <v>13</v>
      </c>
      <c r="D7" s="66" t="s">
        <v>14</v>
      </c>
      <c r="E7" s="158" t="s">
        <v>376</v>
      </c>
      <c r="F7" s="119">
        <v>15.5</v>
      </c>
      <c r="G7" s="121">
        <v>15</v>
      </c>
      <c r="H7" s="121">
        <v>15.3</v>
      </c>
      <c r="I7" s="120">
        <v>15.5</v>
      </c>
      <c r="J7" s="159" t="s">
        <v>377</v>
      </c>
      <c r="K7" s="121">
        <v>16.5</v>
      </c>
      <c r="L7" s="121">
        <v>12.5</v>
      </c>
      <c r="M7" s="120">
        <v>15.2</v>
      </c>
      <c r="N7" s="120">
        <v>13.7</v>
      </c>
      <c r="O7" s="173" t="s">
        <v>647</v>
      </c>
      <c r="P7" s="120">
        <v>14.8</v>
      </c>
      <c r="Q7" s="120">
        <v>16.8</v>
      </c>
      <c r="R7" s="148">
        <v>15.4</v>
      </c>
      <c r="S7" s="120">
        <v>16.2</v>
      </c>
      <c r="T7" s="121">
        <v>20</v>
      </c>
      <c r="U7" s="148">
        <v>14.75</v>
      </c>
      <c r="V7" s="148">
        <v>14.2</v>
      </c>
      <c r="W7" s="121">
        <v>16.600000000000001</v>
      </c>
      <c r="X7" s="135">
        <v>16</v>
      </c>
      <c r="Y7" s="121">
        <v>15.5</v>
      </c>
      <c r="Z7" s="121">
        <v>14.7</v>
      </c>
      <c r="AA7" s="120">
        <v>17.2</v>
      </c>
      <c r="AB7" s="148">
        <v>9</v>
      </c>
      <c r="AC7" s="120"/>
      <c r="AD7">
        <v>23</v>
      </c>
      <c r="AE7">
        <f>SUM(G7:AD7)</f>
        <v>327.84999999999997</v>
      </c>
      <c r="AF7">
        <v>13.7</v>
      </c>
      <c r="AG7">
        <v>76</v>
      </c>
      <c r="AH7" t="s">
        <v>17</v>
      </c>
      <c r="AJ7">
        <v>17</v>
      </c>
      <c r="AK7">
        <v>87</v>
      </c>
      <c r="AN7" s="24">
        <v>13</v>
      </c>
      <c r="AO7" s="25">
        <v>71.11</v>
      </c>
      <c r="AP7" s="25"/>
      <c r="AQ7" s="33"/>
      <c r="AR7" s="33"/>
    </row>
    <row r="8" spans="1:56" ht="15.75" customHeight="1" x14ac:dyDescent="0.2">
      <c r="A8" s="123">
        <v>1</v>
      </c>
      <c r="B8" s="62" t="s">
        <v>424</v>
      </c>
      <c r="C8" s="63">
        <v>27</v>
      </c>
      <c r="D8" s="74" t="s">
        <v>19</v>
      </c>
      <c r="E8" s="115" t="s">
        <v>669</v>
      </c>
      <c r="F8" s="68" t="s">
        <v>317</v>
      </c>
      <c r="G8" s="68" t="s">
        <v>318</v>
      </c>
      <c r="H8" s="68" t="s">
        <v>337</v>
      </c>
      <c r="I8" s="68" t="s">
        <v>320</v>
      </c>
      <c r="J8" s="124" t="s">
        <v>397</v>
      </c>
      <c r="K8" s="124" t="s">
        <v>338</v>
      </c>
      <c r="L8" s="124" t="s">
        <v>321</v>
      </c>
      <c r="M8" s="124" t="s">
        <v>322</v>
      </c>
      <c r="N8" s="124" t="s">
        <v>323</v>
      </c>
      <c r="O8" s="124" t="s">
        <v>380</v>
      </c>
      <c r="P8" s="124" t="s">
        <v>486</v>
      </c>
      <c r="Q8" s="124" t="s">
        <v>325</v>
      </c>
      <c r="R8" s="124" t="s">
        <v>326</v>
      </c>
      <c r="S8" s="124" t="s">
        <v>327</v>
      </c>
      <c r="T8" s="124" t="s">
        <v>328</v>
      </c>
      <c r="U8" s="131" t="s">
        <v>329</v>
      </c>
      <c r="V8" s="131"/>
      <c r="W8" s="131" t="s">
        <v>331</v>
      </c>
      <c r="X8" s="136" t="s">
        <v>332</v>
      </c>
      <c r="Y8" s="131" t="s">
        <v>431</v>
      </c>
      <c r="Z8" s="131" t="s">
        <v>432</v>
      </c>
      <c r="AA8" s="149" t="s">
        <v>433</v>
      </c>
      <c r="AB8" s="138" t="s">
        <v>434</v>
      </c>
      <c r="AC8" s="138"/>
      <c r="AD8" s="150">
        <f>COUNTA(E8:N8,P8:AB8)</f>
        <v>22</v>
      </c>
      <c r="AE8" s="44">
        <f>AE7/22</f>
        <v>14.902272727272726</v>
      </c>
      <c r="AF8" s="6"/>
      <c r="AG8" s="6"/>
      <c r="AH8" s="6"/>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172">
        <v>2</v>
      </c>
      <c r="B9" s="48" t="s">
        <v>51</v>
      </c>
      <c r="C9" s="63">
        <v>26</v>
      </c>
      <c r="D9" s="137" t="s">
        <v>36</v>
      </c>
      <c r="E9" s="139"/>
      <c r="F9" s="68" t="s">
        <v>317</v>
      </c>
      <c r="G9" s="68" t="s">
        <v>318</v>
      </c>
      <c r="H9" s="68" t="s">
        <v>337</v>
      </c>
      <c r="I9" s="68" t="s">
        <v>320</v>
      </c>
      <c r="J9" s="124" t="s">
        <v>397</v>
      </c>
      <c r="K9" s="124" t="s">
        <v>338</v>
      </c>
      <c r="L9" s="124" t="s">
        <v>321</v>
      </c>
      <c r="M9" s="124" t="s">
        <v>322</v>
      </c>
      <c r="N9" s="124" t="s">
        <v>323</v>
      </c>
      <c r="O9" s="124" t="s">
        <v>380</v>
      </c>
      <c r="P9" s="124" t="s">
        <v>486</v>
      </c>
      <c r="Q9" s="124" t="s">
        <v>325</v>
      </c>
      <c r="R9" s="124" t="s">
        <v>326</v>
      </c>
      <c r="S9" s="124" t="s">
        <v>327</v>
      </c>
      <c r="T9" s="124" t="s">
        <v>328</v>
      </c>
      <c r="U9" s="131" t="s">
        <v>329</v>
      </c>
      <c r="V9" s="131" t="s">
        <v>330</v>
      </c>
      <c r="W9" s="131" t="s">
        <v>331</v>
      </c>
      <c r="X9" s="136" t="s">
        <v>332</v>
      </c>
      <c r="Y9" s="131" t="s">
        <v>431</v>
      </c>
      <c r="Z9" s="131" t="s">
        <v>432</v>
      </c>
      <c r="AA9" s="149" t="s">
        <v>433</v>
      </c>
      <c r="AB9" s="138" t="s">
        <v>434</v>
      </c>
      <c r="AC9" s="138"/>
      <c r="AD9" s="150">
        <f>COUNTA(E9:N9,P9:AB9)</f>
        <v>22</v>
      </c>
      <c r="AE9" s="31"/>
      <c r="AF9" s="6"/>
      <c r="AG9" s="6"/>
      <c r="AH9" s="6"/>
      <c r="AI9" s="31"/>
      <c r="AJ9" s="6"/>
      <c r="AK9" s="6"/>
      <c r="AL9" s="6"/>
      <c r="AM9" s="31"/>
      <c r="AN9" s="31"/>
      <c r="AO9" s="31"/>
      <c r="AP9" s="31"/>
      <c r="AQ9" s="6"/>
      <c r="AR9" s="6"/>
      <c r="AS9" s="6"/>
      <c r="AT9" s="6"/>
      <c r="AU9" s="6"/>
      <c r="AV9" s="6"/>
      <c r="AW9" s="6"/>
      <c r="AX9" s="6"/>
      <c r="AY9" s="6"/>
      <c r="AZ9" s="6"/>
      <c r="BA9" s="6"/>
      <c r="BB9" s="6"/>
      <c r="BC9" s="6"/>
      <c r="BD9" s="6"/>
    </row>
    <row r="10" spans="1:56" ht="15.75" customHeight="1" x14ac:dyDescent="0.2">
      <c r="A10" s="123">
        <v>3</v>
      </c>
      <c r="B10" s="48" t="s">
        <v>280</v>
      </c>
      <c r="C10" s="63">
        <v>26</v>
      </c>
      <c r="D10" s="137"/>
      <c r="E10" s="115" t="s">
        <v>669</v>
      </c>
      <c r="F10" s="68" t="s">
        <v>317</v>
      </c>
      <c r="G10" s="68" t="s">
        <v>318</v>
      </c>
      <c r="H10" s="68" t="s">
        <v>337</v>
      </c>
      <c r="I10" s="68" t="s">
        <v>320</v>
      </c>
      <c r="J10" s="124" t="s">
        <v>397</v>
      </c>
      <c r="K10" s="124" t="s">
        <v>338</v>
      </c>
      <c r="L10" s="124" t="s">
        <v>321</v>
      </c>
      <c r="M10" s="124" t="s">
        <v>322</v>
      </c>
      <c r="N10" s="124" t="s">
        <v>323</v>
      </c>
      <c r="O10" s="124" t="s">
        <v>380</v>
      </c>
      <c r="P10" s="124" t="s">
        <v>486</v>
      </c>
      <c r="Q10" s="124" t="s">
        <v>325</v>
      </c>
      <c r="R10" s="124" t="s">
        <v>326</v>
      </c>
      <c r="S10" s="124" t="s">
        <v>327</v>
      </c>
      <c r="T10" s="124" t="s">
        <v>328</v>
      </c>
      <c r="U10" s="131" t="s">
        <v>329</v>
      </c>
      <c r="V10" s="131" t="s">
        <v>330</v>
      </c>
      <c r="W10" s="131" t="s">
        <v>331</v>
      </c>
      <c r="X10" s="136" t="s">
        <v>332</v>
      </c>
      <c r="Y10" s="131" t="s">
        <v>431</v>
      </c>
      <c r="Z10" s="131" t="s">
        <v>432</v>
      </c>
      <c r="AA10" s="149" t="s">
        <v>433</v>
      </c>
      <c r="AB10" s="138" t="s">
        <v>434</v>
      </c>
      <c r="AC10" s="138"/>
      <c r="AD10" s="150">
        <f>COUNTA(E10:N10,P10:AB10)</f>
        <v>23</v>
      </c>
      <c r="AE10" s="31"/>
      <c r="AF10" s="6"/>
      <c r="AG10" s="6"/>
      <c r="AH10" s="6"/>
      <c r="AI10" s="31"/>
      <c r="AJ10" s="6"/>
      <c r="AK10" s="6"/>
      <c r="AL10" s="6"/>
      <c r="AM10" s="31"/>
      <c r="AN10" s="31"/>
      <c r="AO10" s="31"/>
      <c r="AP10" s="31"/>
      <c r="AQ10" s="6"/>
      <c r="AR10" s="6"/>
      <c r="AS10" s="6"/>
      <c r="AT10" s="6"/>
      <c r="AU10" s="6"/>
      <c r="AV10" s="6"/>
      <c r="AW10" s="6"/>
      <c r="AX10" s="6"/>
      <c r="AY10" s="6"/>
      <c r="AZ10" s="6"/>
      <c r="BA10" s="6"/>
      <c r="BB10" s="6"/>
      <c r="BC10" s="6"/>
      <c r="BD10" s="6"/>
    </row>
    <row r="11" spans="1:56" ht="15.75" customHeight="1" x14ac:dyDescent="0.2">
      <c r="A11" s="47">
        <v>4</v>
      </c>
      <c r="B11" s="48" t="s">
        <v>48</v>
      </c>
      <c r="C11" s="63">
        <v>23</v>
      </c>
      <c r="D11" s="137" t="s">
        <v>36</v>
      </c>
      <c r="E11" s="115" t="s">
        <v>669</v>
      </c>
      <c r="F11" s="69" t="s">
        <v>317</v>
      </c>
      <c r="G11" s="68" t="s">
        <v>318</v>
      </c>
      <c r="H11" s="68" t="s">
        <v>337</v>
      </c>
      <c r="I11" s="68" t="s">
        <v>320</v>
      </c>
      <c r="J11" s="124" t="s">
        <v>397</v>
      </c>
      <c r="K11" s="124" t="s">
        <v>338</v>
      </c>
      <c r="L11" s="124" t="s">
        <v>321</v>
      </c>
      <c r="M11" s="124" t="s">
        <v>322</v>
      </c>
      <c r="N11" s="124"/>
      <c r="O11" s="124" t="s">
        <v>380</v>
      </c>
      <c r="P11" s="124" t="s">
        <v>486</v>
      </c>
      <c r="Q11" s="124" t="s">
        <v>325</v>
      </c>
      <c r="R11" s="124" t="s">
        <v>326</v>
      </c>
      <c r="S11" s="124" t="s">
        <v>327</v>
      </c>
      <c r="T11" s="124" t="s">
        <v>328</v>
      </c>
      <c r="U11" s="131" t="s">
        <v>329</v>
      </c>
      <c r="V11" s="131" t="s">
        <v>330</v>
      </c>
      <c r="W11" s="131" t="s">
        <v>331</v>
      </c>
      <c r="X11" s="136" t="s">
        <v>332</v>
      </c>
      <c r="Y11" s="131" t="s">
        <v>431</v>
      </c>
      <c r="Z11" s="131" t="s">
        <v>432</v>
      </c>
      <c r="AA11" s="149" t="s">
        <v>433</v>
      </c>
      <c r="AB11" s="138" t="s">
        <v>434</v>
      </c>
      <c r="AC11" s="136"/>
      <c r="AD11" s="150">
        <f t="shared" ref="AD11:AD74" si="0">COUNTA(E11:N11,P11:AB11)</f>
        <v>22</v>
      </c>
      <c r="AE11" s="31"/>
      <c r="AF11" s="6"/>
      <c r="AG11" s="6"/>
      <c r="AH11" s="6"/>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47"/>
      <c r="B12" s="48" t="s">
        <v>92</v>
      </c>
      <c r="C12" s="63">
        <v>23</v>
      </c>
      <c r="D12" s="137" t="s">
        <v>36</v>
      </c>
      <c r="E12" s="115" t="s">
        <v>669</v>
      </c>
      <c r="F12" s="68" t="s">
        <v>317</v>
      </c>
      <c r="G12" s="68" t="s">
        <v>318</v>
      </c>
      <c r="H12" s="68"/>
      <c r="I12" s="68" t="s">
        <v>320</v>
      </c>
      <c r="J12" s="124" t="s">
        <v>397</v>
      </c>
      <c r="K12" s="124" t="s">
        <v>338</v>
      </c>
      <c r="L12" s="124" t="s">
        <v>321</v>
      </c>
      <c r="M12" s="124" t="s">
        <v>322</v>
      </c>
      <c r="N12" s="122" t="s">
        <v>323</v>
      </c>
      <c r="O12" s="124" t="s">
        <v>380</v>
      </c>
      <c r="P12" s="124" t="s">
        <v>486</v>
      </c>
      <c r="Q12" s="124" t="s">
        <v>325</v>
      </c>
      <c r="R12" s="124" t="s">
        <v>326</v>
      </c>
      <c r="S12" s="124" t="s">
        <v>327</v>
      </c>
      <c r="T12" s="124" t="s">
        <v>328</v>
      </c>
      <c r="U12" s="131" t="s">
        <v>329</v>
      </c>
      <c r="V12" s="131" t="s">
        <v>330</v>
      </c>
      <c r="W12" s="131" t="s">
        <v>331</v>
      </c>
      <c r="X12" s="136" t="s">
        <v>332</v>
      </c>
      <c r="Y12" s="131" t="s">
        <v>431</v>
      </c>
      <c r="Z12" s="131" t="s">
        <v>432</v>
      </c>
      <c r="AA12" s="149" t="s">
        <v>433</v>
      </c>
      <c r="AB12" s="138" t="s">
        <v>434</v>
      </c>
      <c r="AC12" s="138"/>
      <c r="AD12" s="150">
        <f t="shared" si="0"/>
        <v>22</v>
      </c>
      <c r="AE12" s="31"/>
      <c r="AF12" s="6"/>
      <c r="AG12" s="6"/>
      <c r="AH12" s="6"/>
      <c r="AI12" s="31"/>
      <c r="AJ12" s="6"/>
      <c r="AK12" s="6"/>
      <c r="AL12" s="6"/>
      <c r="AM12" s="31"/>
      <c r="AN12" s="31"/>
      <c r="AO12" s="31"/>
      <c r="AP12" s="31"/>
      <c r="AQ12" s="34"/>
      <c r="AR12" s="6"/>
      <c r="AS12" s="6"/>
      <c r="AT12" s="6"/>
      <c r="AU12" s="6"/>
      <c r="AV12" s="6"/>
      <c r="AW12" s="6"/>
      <c r="AX12" s="6"/>
      <c r="AY12" s="6"/>
      <c r="AZ12" s="6"/>
      <c r="BA12" s="6"/>
      <c r="BB12" s="6"/>
      <c r="BC12" s="6"/>
      <c r="BD12" s="6"/>
    </row>
    <row r="13" spans="1:56" ht="15.75" customHeight="1" x14ac:dyDescent="0.2">
      <c r="A13" s="47">
        <v>6</v>
      </c>
      <c r="B13" s="48" t="s">
        <v>250</v>
      </c>
      <c r="C13" s="63">
        <v>23</v>
      </c>
      <c r="D13" s="74"/>
      <c r="E13" s="115" t="s">
        <v>669</v>
      </c>
      <c r="F13" s="68" t="s">
        <v>317</v>
      </c>
      <c r="G13" s="68" t="s">
        <v>318</v>
      </c>
      <c r="H13" s="68" t="s">
        <v>337</v>
      </c>
      <c r="I13" s="68" t="s">
        <v>320</v>
      </c>
      <c r="J13" s="124" t="s">
        <v>397</v>
      </c>
      <c r="K13" s="124" t="s">
        <v>338</v>
      </c>
      <c r="L13" s="124" t="s">
        <v>321</v>
      </c>
      <c r="M13" s="124" t="s">
        <v>322</v>
      </c>
      <c r="N13" s="124" t="s">
        <v>323</v>
      </c>
      <c r="O13" s="147" t="s">
        <v>19</v>
      </c>
      <c r="P13" s="124"/>
      <c r="Q13" s="124" t="s">
        <v>325</v>
      </c>
      <c r="R13" s="124" t="s">
        <v>326</v>
      </c>
      <c r="S13" s="124" t="s">
        <v>327</v>
      </c>
      <c r="T13" s="124" t="s">
        <v>328</v>
      </c>
      <c r="U13" s="131" t="s">
        <v>329</v>
      </c>
      <c r="V13" s="131" t="s">
        <v>330</v>
      </c>
      <c r="W13" s="131" t="s">
        <v>331</v>
      </c>
      <c r="X13" s="136" t="s">
        <v>332</v>
      </c>
      <c r="Y13" s="131" t="s">
        <v>431</v>
      </c>
      <c r="Z13" s="131" t="s">
        <v>432</v>
      </c>
      <c r="AA13" s="149" t="s">
        <v>433</v>
      </c>
      <c r="AB13" s="138" t="s">
        <v>434</v>
      </c>
      <c r="AC13" s="138"/>
      <c r="AD13" s="150">
        <f t="shared" si="0"/>
        <v>22</v>
      </c>
      <c r="AE13" s="31"/>
      <c r="AI13" s="31"/>
      <c r="AM13" s="31"/>
      <c r="AN13" s="31"/>
      <c r="AO13" s="31"/>
      <c r="AP13" s="31"/>
      <c r="AR13" s="6"/>
      <c r="AS13" s="6"/>
      <c r="AT13" s="6"/>
      <c r="AU13" s="6"/>
      <c r="AV13" s="6"/>
      <c r="AW13" s="6"/>
      <c r="AX13" s="6"/>
      <c r="AY13" s="6"/>
      <c r="AZ13" s="6"/>
      <c r="BA13" s="6"/>
      <c r="BB13" s="6"/>
      <c r="BC13" s="6"/>
      <c r="BD13" s="6"/>
    </row>
    <row r="14" spans="1:56" ht="15.75" customHeight="1" x14ac:dyDescent="0.2">
      <c r="A14" s="47">
        <v>7</v>
      </c>
      <c r="B14" s="48" t="s">
        <v>18</v>
      </c>
      <c r="C14" s="63">
        <v>22</v>
      </c>
      <c r="D14" s="74" t="s">
        <v>19</v>
      </c>
      <c r="E14" s="115" t="s">
        <v>669</v>
      </c>
      <c r="F14" s="68" t="s">
        <v>317</v>
      </c>
      <c r="G14" s="68" t="s">
        <v>318</v>
      </c>
      <c r="H14" s="68" t="s">
        <v>337</v>
      </c>
      <c r="I14" s="68" t="s">
        <v>320</v>
      </c>
      <c r="J14" s="124" t="s">
        <v>397</v>
      </c>
      <c r="K14" s="124" t="s">
        <v>338</v>
      </c>
      <c r="L14" s="124" t="s">
        <v>321</v>
      </c>
      <c r="M14" s="124" t="s">
        <v>322</v>
      </c>
      <c r="N14" s="124" t="s">
        <v>323</v>
      </c>
      <c r="O14" s="124"/>
      <c r="P14" s="124"/>
      <c r="Q14" s="124" t="s">
        <v>325</v>
      </c>
      <c r="R14" s="124" t="s">
        <v>326</v>
      </c>
      <c r="S14" s="124" t="s">
        <v>327</v>
      </c>
      <c r="T14" s="124" t="s">
        <v>328</v>
      </c>
      <c r="U14" s="131" t="s">
        <v>329</v>
      </c>
      <c r="V14" s="131" t="s">
        <v>330</v>
      </c>
      <c r="W14" s="131"/>
      <c r="X14" s="136" t="s">
        <v>332</v>
      </c>
      <c r="Y14" s="131" t="s">
        <v>431</v>
      </c>
      <c r="Z14" s="131" t="s">
        <v>432</v>
      </c>
      <c r="AA14" s="149" t="s">
        <v>433</v>
      </c>
      <c r="AB14" s="138" t="s">
        <v>434</v>
      </c>
      <c r="AC14" s="118"/>
      <c r="AD14" s="150">
        <f t="shared" si="0"/>
        <v>21</v>
      </c>
      <c r="AE14" s="31"/>
      <c r="AF14" s="6"/>
      <c r="AG14" s="6"/>
      <c r="AH14" s="6"/>
      <c r="AI14" s="31"/>
      <c r="AJ14" s="6"/>
      <c r="AK14" s="6"/>
      <c r="AL14" s="6"/>
      <c r="AM14" s="31"/>
      <c r="AN14" s="31"/>
      <c r="AO14" s="31"/>
      <c r="AP14" s="31"/>
      <c r="AQ14" s="6"/>
      <c r="AR14" s="6"/>
      <c r="AS14" s="6"/>
      <c r="AT14" s="6"/>
      <c r="AU14" s="6"/>
      <c r="AV14" s="6"/>
      <c r="AW14" s="6"/>
      <c r="AX14" s="6"/>
      <c r="AY14" s="6"/>
      <c r="AZ14" s="6"/>
      <c r="BA14" s="6"/>
      <c r="BB14" s="6"/>
      <c r="BC14" s="6"/>
      <c r="BD14" s="6"/>
    </row>
    <row r="15" spans="1:56" ht="15.75" customHeight="1" x14ac:dyDescent="0.2">
      <c r="A15" s="47">
        <v>8</v>
      </c>
      <c r="B15" s="48" t="s">
        <v>50</v>
      </c>
      <c r="C15" s="63">
        <v>21</v>
      </c>
      <c r="D15" s="74" t="s">
        <v>36</v>
      </c>
      <c r="E15" s="115" t="s">
        <v>669</v>
      </c>
      <c r="F15" s="68"/>
      <c r="G15" s="68" t="s">
        <v>318</v>
      </c>
      <c r="H15" s="68" t="s">
        <v>337</v>
      </c>
      <c r="I15" s="68" t="s">
        <v>320</v>
      </c>
      <c r="J15" s="124" t="s">
        <v>397</v>
      </c>
      <c r="K15" s="124" t="s">
        <v>338</v>
      </c>
      <c r="L15" s="124" t="s">
        <v>321</v>
      </c>
      <c r="M15" s="124"/>
      <c r="N15" s="122" t="s">
        <v>323</v>
      </c>
      <c r="O15" s="124" t="s">
        <v>380</v>
      </c>
      <c r="P15" s="124" t="s">
        <v>486</v>
      </c>
      <c r="Q15" s="124" t="s">
        <v>325</v>
      </c>
      <c r="R15" s="124" t="s">
        <v>326</v>
      </c>
      <c r="S15" s="124" t="s">
        <v>327</v>
      </c>
      <c r="T15" s="124" t="s">
        <v>328</v>
      </c>
      <c r="U15" s="131" t="s">
        <v>329</v>
      </c>
      <c r="V15" s="127" t="s">
        <v>330</v>
      </c>
      <c r="W15" s="131" t="s">
        <v>331</v>
      </c>
      <c r="X15" s="136"/>
      <c r="Y15" s="131" t="s">
        <v>431</v>
      </c>
      <c r="Z15" s="131" t="s">
        <v>432</v>
      </c>
      <c r="AA15" s="149" t="s">
        <v>433</v>
      </c>
      <c r="AB15" s="138" t="s">
        <v>434</v>
      </c>
      <c r="AC15" s="138"/>
      <c r="AD15" s="150">
        <f t="shared" si="0"/>
        <v>20</v>
      </c>
      <c r="AE15" s="31"/>
      <c r="AF15" s="6"/>
      <c r="AG15" s="6"/>
      <c r="AH15" s="6"/>
      <c r="AI15" s="31"/>
      <c r="AJ15" s="6"/>
      <c r="AK15" s="6"/>
      <c r="AL15" s="6"/>
      <c r="AM15" s="31"/>
      <c r="AN15" s="31"/>
      <c r="AO15" s="31"/>
      <c r="AP15" s="31"/>
      <c r="AQ15" s="6"/>
    </row>
    <row r="16" spans="1:56" ht="15.75" customHeight="1" x14ac:dyDescent="0.2">
      <c r="A16" s="47">
        <v>9</v>
      </c>
      <c r="B16" s="48" t="s">
        <v>413</v>
      </c>
      <c r="C16" s="63">
        <v>21</v>
      </c>
      <c r="D16" s="74" t="s">
        <v>19</v>
      </c>
      <c r="E16" s="115" t="s">
        <v>669</v>
      </c>
      <c r="F16" s="68" t="s">
        <v>317</v>
      </c>
      <c r="G16" s="68" t="s">
        <v>318</v>
      </c>
      <c r="H16" s="68" t="s">
        <v>337</v>
      </c>
      <c r="I16" s="68" t="s">
        <v>320</v>
      </c>
      <c r="J16" s="124" t="s">
        <v>397</v>
      </c>
      <c r="K16" s="124" t="s">
        <v>338</v>
      </c>
      <c r="L16" s="124" t="s">
        <v>321</v>
      </c>
      <c r="M16" s="124" t="s">
        <v>322</v>
      </c>
      <c r="N16" s="124" t="s">
        <v>323</v>
      </c>
      <c r="O16" s="124" t="s">
        <v>380</v>
      </c>
      <c r="P16" s="124" t="s">
        <v>486</v>
      </c>
      <c r="Q16" s="124" t="s">
        <v>325</v>
      </c>
      <c r="R16" s="124" t="s">
        <v>326</v>
      </c>
      <c r="S16" s="124"/>
      <c r="T16" s="124" t="s">
        <v>328</v>
      </c>
      <c r="U16" s="131" t="s">
        <v>329</v>
      </c>
      <c r="V16" s="131"/>
      <c r="W16" s="131" t="s">
        <v>331</v>
      </c>
      <c r="X16" s="136"/>
      <c r="Y16" s="131" t="s">
        <v>431</v>
      </c>
      <c r="Z16" s="131" t="s">
        <v>432</v>
      </c>
      <c r="AA16" s="149" t="s">
        <v>433</v>
      </c>
      <c r="AB16" s="138" t="s">
        <v>434</v>
      </c>
      <c r="AC16" s="138"/>
      <c r="AD16" s="150">
        <f t="shared" si="0"/>
        <v>20</v>
      </c>
      <c r="AE16" s="31"/>
      <c r="AI16" s="31"/>
    </row>
    <row r="17" spans="1:44" ht="15.75" customHeight="1" x14ac:dyDescent="0.2">
      <c r="A17" s="47"/>
      <c r="B17" s="48" t="s">
        <v>53</v>
      </c>
      <c r="C17" s="63">
        <v>21</v>
      </c>
      <c r="D17" s="74" t="s">
        <v>19</v>
      </c>
      <c r="E17" s="115" t="s">
        <v>669</v>
      </c>
      <c r="F17" s="68" t="s">
        <v>317</v>
      </c>
      <c r="G17" s="68" t="s">
        <v>318</v>
      </c>
      <c r="H17" s="69" t="s">
        <v>337</v>
      </c>
      <c r="I17" s="68" t="s">
        <v>320</v>
      </c>
      <c r="J17" s="124" t="s">
        <v>397</v>
      </c>
      <c r="K17" s="124" t="s">
        <v>338</v>
      </c>
      <c r="L17" s="124" t="s">
        <v>321</v>
      </c>
      <c r="M17" s="124" t="s">
        <v>322</v>
      </c>
      <c r="N17" s="124" t="s">
        <v>323</v>
      </c>
      <c r="O17" s="124" t="s">
        <v>380</v>
      </c>
      <c r="P17" s="124" t="s">
        <v>486</v>
      </c>
      <c r="Q17" s="124" t="s">
        <v>325</v>
      </c>
      <c r="R17" s="124" t="s">
        <v>326</v>
      </c>
      <c r="S17" s="124"/>
      <c r="T17" s="124" t="s">
        <v>328</v>
      </c>
      <c r="U17" s="131" t="s">
        <v>329</v>
      </c>
      <c r="V17" s="131" t="s">
        <v>330</v>
      </c>
      <c r="W17" s="131" t="s">
        <v>331</v>
      </c>
      <c r="X17" s="136" t="s">
        <v>332</v>
      </c>
      <c r="Y17" s="131" t="s">
        <v>431</v>
      </c>
      <c r="Z17" s="131"/>
      <c r="AA17" s="149"/>
      <c r="AB17" s="138" t="s">
        <v>434</v>
      </c>
      <c r="AC17" s="138"/>
      <c r="AD17" s="150">
        <f t="shared" si="0"/>
        <v>20</v>
      </c>
      <c r="AE17" s="31"/>
      <c r="AI17" s="31"/>
      <c r="AM17" s="31"/>
      <c r="AN17" s="31"/>
      <c r="AO17" s="31"/>
      <c r="AP17" s="31"/>
    </row>
    <row r="18" spans="1:44" ht="15.75" customHeight="1" x14ac:dyDescent="0.2">
      <c r="A18" s="47"/>
      <c r="B18" s="48" t="s">
        <v>275</v>
      </c>
      <c r="C18" s="63">
        <v>21</v>
      </c>
      <c r="D18" s="74" t="s">
        <v>19</v>
      </c>
      <c r="E18" s="115" t="s">
        <v>669</v>
      </c>
      <c r="F18" s="68" t="s">
        <v>317</v>
      </c>
      <c r="G18" s="68" t="s">
        <v>318</v>
      </c>
      <c r="H18" s="68" t="s">
        <v>337</v>
      </c>
      <c r="I18" s="68" t="s">
        <v>320</v>
      </c>
      <c r="J18" s="124" t="s">
        <v>397</v>
      </c>
      <c r="K18" s="117"/>
      <c r="L18" s="124"/>
      <c r="M18" s="124" t="s">
        <v>322</v>
      </c>
      <c r="N18" s="124" t="s">
        <v>323</v>
      </c>
      <c r="O18" s="124" t="s">
        <v>380</v>
      </c>
      <c r="P18" s="124" t="s">
        <v>486</v>
      </c>
      <c r="Q18" s="124" t="s">
        <v>325</v>
      </c>
      <c r="R18" s="124" t="s">
        <v>326</v>
      </c>
      <c r="S18" s="124" t="s">
        <v>327</v>
      </c>
      <c r="T18" s="124" t="s">
        <v>328</v>
      </c>
      <c r="U18" s="131" t="s">
        <v>329</v>
      </c>
      <c r="V18" s="131"/>
      <c r="W18" s="127" t="s">
        <v>331</v>
      </c>
      <c r="X18" s="136" t="s">
        <v>332</v>
      </c>
      <c r="Y18" s="131"/>
      <c r="Z18" s="131" t="s">
        <v>432</v>
      </c>
      <c r="AA18" s="149" t="s">
        <v>433</v>
      </c>
      <c r="AB18" s="138" t="s">
        <v>434</v>
      </c>
      <c r="AC18" s="138"/>
      <c r="AD18" s="150">
        <f t="shared" si="0"/>
        <v>19</v>
      </c>
      <c r="AE18" s="31"/>
      <c r="AI18" s="31"/>
    </row>
    <row r="19" spans="1:44" ht="15.75" customHeight="1" x14ac:dyDescent="0.2">
      <c r="A19" s="212">
        <v>12</v>
      </c>
      <c r="B19" s="48" t="s">
        <v>223</v>
      </c>
      <c r="C19" s="63">
        <v>21</v>
      </c>
      <c r="D19" s="74"/>
      <c r="E19" s="115" t="s">
        <v>669</v>
      </c>
      <c r="F19" s="68" t="s">
        <v>317</v>
      </c>
      <c r="G19" s="68" t="s">
        <v>318</v>
      </c>
      <c r="H19" s="69" t="s">
        <v>337</v>
      </c>
      <c r="I19" s="68" t="s">
        <v>320</v>
      </c>
      <c r="J19" s="124" t="s">
        <v>397</v>
      </c>
      <c r="K19" s="124" t="s">
        <v>338</v>
      </c>
      <c r="L19" s="124" t="s">
        <v>321</v>
      </c>
      <c r="M19" s="124" t="s">
        <v>322</v>
      </c>
      <c r="N19" s="124" t="s">
        <v>323</v>
      </c>
      <c r="O19" s="124"/>
      <c r="P19" s="124" t="s">
        <v>486</v>
      </c>
      <c r="Q19" s="124" t="s">
        <v>325</v>
      </c>
      <c r="R19" s="124" t="s">
        <v>326</v>
      </c>
      <c r="S19" s="122" t="s">
        <v>327</v>
      </c>
      <c r="T19" s="124" t="s">
        <v>328</v>
      </c>
      <c r="U19" s="131" t="s">
        <v>329</v>
      </c>
      <c r="V19" s="131"/>
      <c r="W19" s="131" t="s">
        <v>331</v>
      </c>
      <c r="X19" s="136" t="s">
        <v>332</v>
      </c>
      <c r="Y19" s="131" t="s">
        <v>431</v>
      </c>
      <c r="Z19" s="131" t="s">
        <v>432</v>
      </c>
      <c r="AA19" s="149"/>
      <c r="AB19" s="138"/>
      <c r="AC19" s="138"/>
      <c r="AD19" s="150">
        <f t="shared" si="0"/>
        <v>20</v>
      </c>
      <c r="AE19" s="31"/>
      <c r="AI19" s="31"/>
      <c r="AQ19" s="34"/>
    </row>
    <row r="20" spans="1:44" ht="15.75" customHeight="1" x14ac:dyDescent="0.2">
      <c r="A20" s="47">
        <v>13</v>
      </c>
      <c r="B20" s="48" t="s">
        <v>41</v>
      </c>
      <c r="C20" s="63">
        <v>20</v>
      </c>
      <c r="D20" s="74" t="s">
        <v>32</v>
      </c>
      <c r="E20" s="115" t="s">
        <v>669</v>
      </c>
      <c r="F20" s="68" t="s">
        <v>317</v>
      </c>
      <c r="G20" s="68" t="s">
        <v>318</v>
      </c>
      <c r="H20" s="68" t="s">
        <v>337</v>
      </c>
      <c r="I20" s="68" t="s">
        <v>320</v>
      </c>
      <c r="J20" s="124" t="s">
        <v>397</v>
      </c>
      <c r="K20" s="124" t="s">
        <v>338</v>
      </c>
      <c r="L20" s="124" t="s">
        <v>321</v>
      </c>
      <c r="M20" s="124" t="s">
        <v>322</v>
      </c>
      <c r="N20" s="124" t="s">
        <v>323</v>
      </c>
      <c r="O20" s="124" t="s">
        <v>380</v>
      </c>
      <c r="P20" s="124" t="s">
        <v>486</v>
      </c>
      <c r="Q20" s="124" t="s">
        <v>325</v>
      </c>
      <c r="R20" s="124" t="s">
        <v>326</v>
      </c>
      <c r="S20" s="124"/>
      <c r="T20" s="124" t="s">
        <v>328</v>
      </c>
      <c r="U20" s="131" t="s">
        <v>329</v>
      </c>
      <c r="V20" s="131"/>
      <c r="W20" s="131" t="s">
        <v>331</v>
      </c>
      <c r="X20" s="136" t="s">
        <v>332</v>
      </c>
      <c r="Y20" s="131" t="s">
        <v>431</v>
      </c>
      <c r="Z20" s="131"/>
      <c r="AA20" s="149"/>
      <c r="AB20" s="138" t="s">
        <v>434</v>
      </c>
      <c r="AC20" s="138"/>
      <c r="AD20" s="150">
        <f t="shared" si="0"/>
        <v>19</v>
      </c>
      <c r="AE20" s="31"/>
      <c r="AI20" s="31"/>
    </row>
    <row r="21" spans="1:44" ht="15.75" customHeight="1" x14ac:dyDescent="0.25">
      <c r="A21" s="132">
        <v>14</v>
      </c>
      <c r="B21" s="151" t="s">
        <v>635</v>
      </c>
      <c r="C21" s="63">
        <v>20</v>
      </c>
      <c r="D21" s="74" t="s">
        <v>36</v>
      </c>
      <c r="E21" s="139"/>
      <c r="F21" s="68" t="s">
        <v>317</v>
      </c>
      <c r="G21" s="68" t="s">
        <v>318</v>
      </c>
      <c r="H21" s="68" t="s">
        <v>337</v>
      </c>
      <c r="I21" s="68" t="s">
        <v>320</v>
      </c>
      <c r="J21" s="124" t="s">
        <v>397</v>
      </c>
      <c r="K21" s="124" t="s">
        <v>338</v>
      </c>
      <c r="L21" s="124" t="s">
        <v>321</v>
      </c>
      <c r="M21" s="124" t="s">
        <v>322</v>
      </c>
      <c r="N21" s="124" t="s">
        <v>323</v>
      </c>
      <c r="O21" s="124" t="s">
        <v>380</v>
      </c>
      <c r="P21" s="124" t="s">
        <v>486</v>
      </c>
      <c r="Q21" s="124" t="s">
        <v>325</v>
      </c>
      <c r="R21" s="124" t="s">
        <v>326</v>
      </c>
      <c r="S21" s="124" t="s">
        <v>327</v>
      </c>
      <c r="T21" s="117"/>
      <c r="U21" s="131"/>
      <c r="V21" s="131" t="s">
        <v>330</v>
      </c>
      <c r="W21" s="131" t="s">
        <v>331</v>
      </c>
      <c r="X21" s="136" t="s">
        <v>332</v>
      </c>
      <c r="Y21" s="131" t="s">
        <v>431</v>
      </c>
      <c r="Z21" s="131" t="s">
        <v>432</v>
      </c>
      <c r="AA21" s="149" t="s">
        <v>433</v>
      </c>
      <c r="AB21" s="138"/>
      <c r="AC21" s="136"/>
      <c r="AD21" s="150">
        <f t="shared" si="0"/>
        <v>19</v>
      </c>
      <c r="AE21" s="31"/>
      <c r="AI21" s="31"/>
      <c r="AM21" s="31"/>
      <c r="AN21" s="31"/>
      <c r="AO21" s="31"/>
      <c r="AP21" s="31"/>
    </row>
    <row r="22" spans="1:44" ht="15.75" customHeight="1" x14ac:dyDescent="0.2">
      <c r="A22" s="47">
        <v>15</v>
      </c>
      <c r="B22" s="48" t="s">
        <v>246</v>
      </c>
      <c r="C22" s="63">
        <v>20</v>
      </c>
      <c r="D22" s="74" t="s">
        <v>19</v>
      </c>
      <c r="E22" s="115" t="s">
        <v>669</v>
      </c>
      <c r="F22" s="68" t="s">
        <v>317</v>
      </c>
      <c r="G22" s="68"/>
      <c r="H22" s="68" t="s">
        <v>337</v>
      </c>
      <c r="I22" s="68" t="s">
        <v>320</v>
      </c>
      <c r="J22" s="124" t="s">
        <v>397</v>
      </c>
      <c r="K22" s="124" t="s">
        <v>338</v>
      </c>
      <c r="L22" s="124" t="s">
        <v>321</v>
      </c>
      <c r="M22" s="124" t="s">
        <v>322</v>
      </c>
      <c r="N22" s="124" t="s">
        <v>323</v>
      </c>
      <c r="O22" s="117"/>
      <c r="P22" s="124" t="s">
        <v>486</v>
      </c>
      <c r="Q22" s="124"/>
      <c r="R22" s="124" t="s">
        <v>326</v>
      </c>
      <c r="S22" s="124" t="s">
        <v>327</v>
      </c>
      <c r="T22" s="117"/>
      <c r="U22" s="131" t="s">
        <v>329</v>
      </c>
      <c r="V22" s="131" t="s">
        <v>330</v>
      </c>
      <c r="W22" s="131" t="s">
        <v>331</v>
      </c>
      <c r="X22" s="136" t="s">
        <v>332</v>
      </c>
      <c r="Y22" s="131" t="s">
        <v>431</v>
      </c>
      <c r="Z22" s="131" t="s">
        <v>432</v>
      </c>
      <c r="AA22" s="149" t="s">
        <v>433</v>
      </c>
      <c r="AB22" s="138" t="s">
        <v>434</v>
      </c>
      <c r="AC22" s="138"/>
      <c r="AD22" s="150">
        <f t="shared" si="0"/>
        <v>20</v>
      </c>
      <c r="AE22" s="31"/>
      <c r="AI22" s="31"/>
      <c r="AM22" s="31"/>
      <c r="AN22" s="31"/>
      <c r="AO22" s="31"/>
      <c r="AP22" s="31"/>
    </row>
    <row r="23" spans="1:44" ht="15.75" customHeight="1" x14ac:dyDescent="0.2">
      <c r="A23" s="47"/>
      <c r="B23" s="48" t="s">
        <v>49</v>
      </c>
      <c r="C23" s="63">
        <v>20</v>
      </c>
      <c r="D23" s="74" t="s">
        <v>19</v>
      </c>
      <c r="E23" s="115" t="s">
        <v>669</v>
      </c>
      <c r="F23" s="68" t="s">
        <v>317</v>
      </c>
      <c r="G23" s="68" t="s">
        <v>318</v>
      </c>
      <c r="H23" s="68" t="s">
        <v>337</v>
      </c>
      <c r="I23" s="68" t="s">
        <v>320</v>
      </c>
      <c r="J23" s="124" t="s">
        <v>397</v>
      </c>
      <c r="K23" s="124" t="s">
        <v>338</v>
      </c>
      <c r="L23" s="124" t="s">
        <v>321</v>
      </c>
      <c r="M23" s="124" t="s">
        <v>322</v>
      </c>
      <c r="N23" s="124" t="s">
        <v>323</v>
      </c>
      <c r="O23" s="124"/>
      <c r="P23" s="124" t="s">
        <v>486</v>
      </c>
      <c r="Q23" s="124"/>
      <c r="R23" s="124" t="s">
        <v>326</v>
      </c>
      <c r="S23" s="124" t="s">
        <v>327</v>
      </c>
      <c r="T23" s="124" t="s">
        <v>328</v>
      </c>
      <c r="U23" s="131" t="s">
        <v>329</v>
      </c>
      <c r="V23" s="131" t="s">
        <v>330</v>
      </c>
      <c r="W23" s="127"/>
      <c r="X23" s="136" t="s">
        <v>332</v>
      </c>
      <c r="Y23" s="131" t="s">
        <v>431</v>
      </c>
      <c r="Z23" s="131"/>
      <c r="AA23" s="149" t="s">
        <v>433</v>
      </c>
      <c r="AB23" s="138" t="s">
        <v>434</v>
      </c>
      <c r="AC23" s="53"/>
      <c r="AD23" s="150">
        <f t="shared" si="0"/>
        <v>20</v>
      </c>
      <c r="AE23" s="31"/>
      <c r="AI23" s="31"/>
    </row>
    <row r="24" spans="1:44" ht="15.75" customHeight="1" x14ac:dyDescent="0.2">
      <c r="A24" s="47">
        <v>17</v>
      </c>
      <c r="B24" s="48" t="s">
        <v>90</v>
      </c>
      <c r="C24" s="63">
        <v>19</v>
      </c>
      <c r="D24" s="74" t="s">
        <v>36</v>
      </c>
      <c r="E24" s="115" t="s">
        <v>669</v>
      </c>
      <c r="F24" s="68" t="s">
        <v>317</v>
      </c>
      <c r="G24" s="68" t="s">
        <v>318</v>
      </c>
      <c r="H24" s="68" t="s">
        <v>337</v>
      </c>
      <c r="I24" s="68" t="s">
        <v>320</v>
      </c>
      <c r="J24" s="124" t="s">
        <v>397</v>
      </c>
      <c r="K24" s="124" t="s">
        <v>338</v>
      </c>
      <c r="L24" s="124" t="s">
        <v>321</v>
      </c>
      <c r="M24" s="124" t="s">
        <v>322</v>
      </c>
      <c r="N24" s="124" t="s">
        <v>323</v>
      </c>
      <c r="O24" s="124"/>
      <c r="P24" s="124" t="s">
        <v>486</v>
      </c>
      <c r="Q24" s="124" t="s">
        <v>325</v>
      </c>
      <c r="R24" s="124" t="s">
        <v>326</v>
      </c>
      <c r="S24" s="124"/>
      <c r="T24" s="124" t="s">
        <v>328</v>
      </c>
      <c r="U24" s="131" t="s">
        <v>329</v>
      </c>
      <c r="V24" s="131"/>
      <c r="W24" s="131" t="s">
        <v>331</v>
      </c>
      <c r="X24" s="136"/>
      <c r="Y24" s="131" t="s">
        <v>431</v>
      </c>
      <c r="Z24" s="131"/>
      <c r="AA24" s="149" t="s">
        <v>433</v>
      </c>
      <c r="AB24" s="138" t="s">
        <v>434</v>
      </c>
      <c r="AC24" s="138"/>
      <c r="AD24" s="150">
        <f t="shared" si="0"/>
        <v>19</v>
      </c>
      <c r="AE24" s="31"/>
      <c r="AI24" s="31"/>
    </row>
    <row r="25" spans="1:44" ht="15.75" customHeight="1" x14ac:dyDescent="0.2">
      <c r="A25" s="47"/>
      <c r="B25" s="48" t="s">
        <v>438</v>
      </c>
      <c r="C25" s="63">
        <v>19</v>
      </c>
      <c r="D25" s="74" t="s">
        <v>36</v>
      </c>
      <c r="E25" s="115" t="s">
        <v>669</v>
      </c>
      <c r="F25" s="68" t="s">
        <v>317</v>
      </c>
      <c r="G25" s="68" t="s">
        <v>318</v>
      </c>
      <c r="H25" s="68" t="s">
        <v>337</v>
      </c>
      <c r="I25" s="143" t="s">
        <v>320</v>
      </c>
      <c r="J25" s="124"/>
      <c r="K25" s="124" t="s">
        <v>338</v>
      </c>
      <c r="L25" s="124" t="s">
        <v>321</v>
      </c>
      <c r="M25" s="124" t="s">
        <v>322</v>
      </c>
      <c r="N25" s="124" t="s">
        <v>323</v>
      </c>
      <c r="O25" s="124" t="s">
        <v>380</v>
      </c>
      <c r="P25" s="124" t="s">
        <v>486</v>
      </c>
      <c r="Q25" s="124" t="s">
        <v>325</v>
      </c>
      <c r="R25" s="124" t="s">
        <v>326</v>
      </c>
      <c r="S25" s="124"/>
      <c r="T25" s="124" t="s">
        <v>328</v>
      </c>
      <c r="U25" s="131"/>
      <c r="V25" s="131" t="s">
        <v>330</v>
      </c>
      <c r="W25" s="131" t="s">
        <v>331</v>
      </c>
      <c r="X25" s="136"/>
      <c r="Y25" s="131" t="s">
        <v>431</v>
      </c>
      <c r="Z25" s="131"/>
      <c r="AA25" s="149" t="s">
        <v>433</v>
      </c>
      <c r="AB25" s="138"/>
      <c r="AC25" s="118"/>
      <c r="AD25" s="150">
        <f t="shared" si="0"/>
        <v>17</v>
      </c>
      <c r="AE25" s="31"/>
      <c r="AI25" s="31"/>
      <c r="AM25" s="31"/>
      <c r="AN25" s="31"/>
      <c r="AO25" s="31"/>
      <c r="AP25" s="31"/>
      <c r="AQ25" s="34"/>
      <c r="AR25" s="34"/>
    </row>
    <row r="26" spans="1:44" ht="15.75" customHeight="1" x14ac:dyDescent="0.2">
      <c r="A26" s="47"/>
      <c r="B26" s="48" t="s">
        <v>143</v>
      </c>
      <c r="C26" s="63">
        <v>19</v>
      </c>
      <c r="D26" s="74" t="s">
        <v>36</v>
      </c>
      <c r="E26" s="115" t="s">
        <v>669</v>
      </c>
      <c r="F26" s="68" t="s">
        <v>317</v>
      </c>
      <c r="G26" s="68"/>
      <c r="H26" s="68" t="s">
        <v>337</v>
      </c>
      <c r="I26" s="143" t="s">
        <v>320</v>
      </c>
      <c r="J26" s="124" t="s">
        <v>397</v>
      </c>
      <c r="K26" s="124" t="s">
        <v>338</v>
      </c>
      <c r="L26" s="124" t="s">
        <v>321</v>
      </c>
      <c r="M26" s="124" t="s">
        <v>322</v>
      </c>
      <c r="N26" s="124" t="s">
        <v>323</v>
      </c>
      <c r="O26" s="124"/>
      <c r="P26" s="124" t="s">
        <v>486</v>
      </c>
      <c r="Q26" s="124" t="s">
        <v>325</v>
      </c>
      <c r="R26" s="124" t="s">
        <v>326</v>
      </c>
      <c r="S26" s="124"/>
      <c r="T26" s="124"/>
      <c r="U26" s="131" t="s">
        <v>329</v>
      </c>
      <c r="V26" s="127" t="s">
        <v>330</v>
      </c>
      <c r="W26" s="131" t="s">
        <v>331</v>
      </c>
      <c r="X26" s="136" t="s">
        <v>332</v>
      </c>
      <c r="Y26" s="131" t="s">
        <v>431</v>
      </c>
      <c r="Z26" s="131" t="s">
        <v>432</v>
      </c>
      <c r="AA26" s="149" t="s">
        <v>433</v>
      </c>
      <c r="AB26" s="136"/>
      <c r="AC26" s="138"/>
      <c r="AD26" s="150">
        <f t="shared" si="0"/>
        <v>19</v>
      </c>
      <c r="AE26" s="31"/>
      <c r="AI26" s="31"/>
      <c r="AM26" s="31"/>
      <c r="AN26" s="31"/>
      <c r="AO26" s="31"/>
      <c r="AP26" s="31"/>
    </row>
    <row r="27" spans="1:44" ht="15.75" customHeight="1" x14ac:dyDescent="0.2">
      <c r="A27" s="47">
        <v>20</v>
      </c>
      <c r="B27" s="48" t="s">
        <v>115</v>
      </c>
      <c r="C27" s="63">
        <v>19</v>
      </c>
      <c r="D27" s="74" t="s">
        <v>19</v>
      </c>
      <c r="E27" s="115" t="s">
        <v>669</v>
      </c>
      <c r="F27" s="68" t="s">
        <v>317</v>
      </c>
      <c r="G27" s="68" t="s">
        <v>318</v>
      </c>
      <c r="H27" s="68" t="s">
        <v>337</v>
      </c>
      <c r="I27" s="68" t="s">
        <v>320</v>
      </c>
      <c r="J27" s="124" t="s">
        <v>397</v>
      </c>
      <c r="K27" s="124" t="s">
        <v>338</v>
      </c>
      <c r="L27" s="124" t="s">
        <v>321</v>
      </c>
      <c r="M27" s="124" t="s">
        <v>322</v>
      </c>
      <c r="N27" s="124" t="s">
        <v>323</v>
      </c>
      <c r="O27" s="124"/>
      <c r="P27" s="124"/>
      <c r="Q27" s="124"/>
      <c r="R27" s="124" t="s">
        <v>326</v>
      </c>
      <c r="S27" s="124" t="s">
        <v>327</v>
      </c>
      <c r="T27" s="124" t="s">
        <v>328</v>
      </c>
      <c r="U27" s="131" t="s">
        <v>329</v>
      </c>
      <c r="V27" s="131" t="s">
        <v>330</v>
      </c>
      <c r="W27" s="131"/>
      <c r="X27" s="136" t="s">
        <v>332</v>
      </c>
      <c r="Y27" s="131" t="s">
        <v>431</v>
      </c>
      <c r="Z27" s="131" t="s">
        <v>432</v>
      </c>
      <c r="AA27" s="149"/>
      <c r="AB27" s="138" t="s">
        <v>434</v>
      </c>
      <c r="AC27" s="138"/>
      <c r="AD27" s="150">
        <f t="shared" si="0"/>
        <v>19</v>
      </c>
      <c r="AE27" s="31"/>
      <c r="AI27" s="31"/>
      <c r="AM27" s="31"/>
      <c r="AN27" s="31"/>
      <c r="AO27" s="31"/>
      <c r="AP27" s="31"/>
    </row>
    <row r="28" spans="1:44" ht="15.75" customHeight="1" x14ac:dyDescent="0.2">
      <c r="A28" s="47"/>
      <c r="B28" s="48" t="s">
        <v>37</v>
      </c>
      <c r="C28" s="63">
        <v>19</v>
      </c>
      <c r="D28" s="74" t="s">
        <v>19</v>
      </c>
      <c r="E28" s="115" t="s">
        <v>669</v>
      </c>
      <c r="F28" s="68" t="s">
        <v>317</v>
      </c>
      <c r="G28" s="68" t="s">
        <v>318</v>
      </c>
      <c r="H28" s="68" t="s">
        <v>337</v>
      </c>
      <c r="I28" s="142"/>
      <c r="J28" s="124"/>
      <c r="K28" s="124"/>
      <c r="L28" s="116"/>
      <c r="M28" s="124" t="s">
        <v>322</v>
      </c>
      <c r="N28" s="124" t="s">
        <v>323</v>
      </c>
      <c r="O28" s="124" t="s">
        <v>380</v>
      </c>
      <c r="P28" s="124" t="s">
        <v>486</v>
      </c>
      <c r="Q28" s="124" t="s">
        <v>325</v>
      </c>
      <c r="R28" s="124" t="s">
        <v>326</v>
      </c>
      <c r="S28" s="124" t="s">
        <v>327</v>
      </c>
      <c r="T28" s="124" t="s">
        <v>328</v>
      </c>
      <c r="U28" s="131" t="s">
        <v>329</v>
      </c>
      <c r="V28" s="131"/>
      <c r="W28" s="131" t="s">
        <v>331</v>
      </c>
      <c r="X28" s="136" t="s">
        <v>332</v>
      </c>
      <c r="Y28" s="127" t="s">
        <v>431</v>
      </c>
      <c r="Z28" s="131" t="s">
        <v>432</v>
      </c>
      <c r="AA28" s="149" t="s">
        <v>433</v>
      </c>
      <c r="AB28" s="138" t="s">
        <v>434</v>
      </c>
      <c r="AC28" s="136"/>
      <c r="AD28" s="150">
        <f t="shared" si="0"/>
        <v>18</v>
      </c>
      <c r="AE28" s="31"/>
      <c r="AI28" s="31"/>
      <c r="AM28" s="31"/>
      <c r="AN28" s="31"/>
      <c r="AO28" s="31"/>
      <c r="AP28" s="31"/>
    </row>
    <row r="29" spans="1:44" ht="15.75" customHeight="1" x14ac:dyDescent="0.2">
      <c r="A29" s="47">
        <v>22</v>
      </c>
      <c r="B29" s="48" t="s">
        <v>91</v>
      </c>
      <c r="C29" s="63">
        <v>19</v>
      </c>
      <c r="D29" s="74"/>
      <c r="E29" s="115" t="s">
        <v>669</v>
      </c>
      <c r="F29" s="68" t="s">
        <v>317</v>
      </c>
      <c r="G29" s="68" t="s">
        <v>318</v>
      </c>
      <c r="H29" s="68" t="s">
        <v>337</v>
      </c>
      <c r="I29" s="68" t="s">
        <v>320</v>
      </c>
      <c r="J29" s="124" t="s">
        <v>397</v>
      </c>
      <c r="K29" s="124" t="s">
        <v>338</v>
      </c>
      <c r="L29" s="124" t="s">
        <v>321</v>
      </c>
      <c r="M29" s="124" t="s">
        <v>322</v>
      </c>
      <c r="N29" s="124" t="s">
        <v>323</v>
      </c>
      <c r="O29" s="124" t="s">
        <v>380</v>
      </c>
      <c r="P29" s="124"/>
      <c r="Q29" s="124" t="s">
        <v>325</v>
      </c>
      <c r="R29" s="124"/>
      <c r="S29" s="124" t="s">
        <v>327</v>
      </c>
      <c r="T29" s="124"/>
      <c r="U29" s="131"/>
      <c r="V29" s="131" t="s">
        <v>330</v>
      </c>
      <c r="W29" s="131" t="s">
        <v>331</v>
      </c>
      <c r="X29" s="136" t="s">
        <v>332</v>
      </c>
      <c r="Y29" s="131"/>
      <c r="Z29" s="131" t="s">
        <v>432</v>
      </c>
      <c r="AA29" s="149" t="s">
        <v>433</v>
      </c>
      <c r="AB29" s="138" t="s">
        <v>434</v>
      </c>
      <c r="AC29" s="118"/>
      <c r="AD29" s="150">
        <f t="shared" si="0"/>
        <v>18</v>
      </c>
      <c r="AE29" s="31"/>
    </row>
    <row r="30" spans="1:44" ht="15.75" customHeight="1" x14ac:dyDescent="0.2">
      <c r="A30" s="212">
        <v>23</v>
      </c>
      <c r="B30" s="48" t="s">
        <v>447</v>
      </c>
      <c r="C30" s="63">
        <v>18</v>
      </c>
      <c r="D30" s="74" t="s">
        <v>340</v>
      </c>
      <c r="E30" s="115" t="s">
        <v>669</v>
      </c>
      <c r="F30" s="68" t="s">
        <v>317</v>
      </c>
      <c r="G30" s="68" t="s">
        <v>318</v>
      </c>
      <c r="H30" s="68" t="s">
        <v>337</v>
      </c>
      <c r="I30" s="68" t="s">
        <v>320</v>
      </c>
      <c r="J30" s="124" t="s">
        <v>397</v>
      </c>
      <c r="K30" s="124" t="s">
        <v>338</v>
      </c>
      <c r="L30" s="124" t="s">
        <v>321</v>
      </c>
      <c r="M30" s="124" t="s">
        <v>322</v>
      </c>
      <c r="N30" s="124"/>
      <c r="O30" s="124"/>
      <c r="P30" s="124"/>
      <c r="Q30" s="124" t="s">
        <v>325</v>
      </c>
      <c r="R30" s="124"/>
      <c r="S30" s="124"/>
      <c r="T30" s="124" t="s">
        <v>328</v>
      </c>
      <c r="U30" s="131" t="s">
        <v>329</v>
      </c>
      <c r="V30" s="131" t="s">
        <v>330</v>
      </c>
      <c r="W30" s="131" t="s">
        <v>331</v>
      </c>
      <c r="X30" s="136" t="s">
        <v>332</v>
      </c>
      <c r="Y30" s="131" t="s">
        <v>431</v>
      </c>
      <c r="Z30" s="131" t="s">
        <v>432</v>
      </c>
      <c r="AA30" s="149"/>
      <c r="AB30" s="138" t="s">
        <v>434</v>
      </c>
      <c r="AC30" s="138"/>
      <c r="AD30" s="150">
        <f t="shared" si="0"/>
        <v>18</v>
      </c>
      <c r="AE30" s="31"/>
      <c r="AI30" s="31"/>
    </row>
    <row r="31" spans="1:44" ht="15.75" customHeight="1" x14ac:dyDescent="0.2">
      <c r="A31" s="47">
        <v>24</v>
      </c>
      <c r="B31" s="48" t="s">
        <v>454</v>
      </c>
      <c r="C31" s="63">
        <v>18</v>
      </c>
      <c r="D31" s="74" t="s">
        <v>19</v>
      </c>
      <c r="E31" s="115" t="s">
        <v>669</v>
      </c>
      <c r="F31" s="68" t="s">
        <v>317</v>
      </c>
      <c r="G31" s="68"/>
      <c r="H31" s="68" t="s">
        <v>337</v>
      </c>
      <c r="I31" s="68" t="s">
        <v>320</v>
      </c>
      <c r="J31" s="124" t="s">
        <v>397</v>
      </c>
      <c r="K31" s="124" t="s">
        <v>338</v>
      </c>
      <c r="L31" s="124"/>
      <c r="M31" s="124"/>
      <c r="N31" s="124" t="s">
        <v>323</v>
      </c>
      <c r="O31" s="124" t="s">
        <v>380</v>
      </c>
      <c r="P31" s="124"/>
      <c r="Q31" s="124"/>
      <c r="R31" s="124" t="s">
        <v>326</v>
      </c>
      <c r="S31" s="124"/>
      <c r="T31" s="122" t="s">
        <v>328</v>
      </c>
      <c r="U31" s="131"/>
      <c r="V31" s="131" t="s">
        <v>330</v>
      </c>
      <c r="W31" s="131" t="s">
        <v>331</v>
      </c>
      <c r="X31" s="136" t="s">
        <v>332</v>
      </c>
      <c r="Y31" s="116"/>
      <c r="Z31" s="127" t="s">
        <v>432</v>
      </c>
      <c r="AA31" s="149" t="s">
        <v>433</v>
      </c>
      <c r="AB31" s="138" t="s">
        <v>434</v>
      </c>
      <c r="AC31" s="138"/>
      <c r="AD31" s="150">
        <f t="shared" si="0"/>
        <v>15</v>
      </c>
      <c r="AE31" s="31"/>
      <c r="AI31" s="31"/>
    </row>
    <row r="32" spans="1:44" ht="15.75" customHeight="1" x14ac:dyDescent="0.2">
      <c r="A32" s="47">
        <v>25</v>
      </c>
      <c r="B32" s="48" t="s">
        <v>31</v>
      </c>
      <c r="C32" s="63">
        <v>18</v>
      </c>
      <c r="D32" s="74"/>
      <c r="E32" s="115" t="s">
        <v>669</v>
      </c>
      <c r="F32" s="68" t="s">
        <v>317</v>
      </c>
      <c r="G32" s="68" t="s">
        <v>318</v>
      </c>
      <c r="H32" s="68" t="s">
        <v>337</v>
      </c>
      <c r="I32" s="68" t="s">
        <v>320</v>
      </c>
      <c r="J32" s="124"/>
      <c r="K32" s="124" t="s">
        <v>338</v>
      </c>
      <c r="L32" s="124"/>
      <c r="M32" s="124"/>
      <c r="N32" s="124"/>
      <c r="O32" s="124" t="s">
        <v>380</v>
      </c>
      <c r="P32" s="124" t="s">
        <v>486</v>
      </c>
      <c r="Q32" s="124" t="s">
        <v>325</v>
      </c>
      <c r="R32" s="124" t="s">
        <v>326</v>
      </c>
      <c r="S32" s="124" t="s">
        <v>327</v>
      </c>
      <c r="T32" s="124"/>
      <c r="U32" s="131" t="s">
        <v>329</v>
      </c>
      <c r="V32" s="131"/>
      <c r="W32" s="131" t="s">
        <v>331</v>
      </c>
      <c r="X32" s="136" t="s">
        <v>332</v>
      </c>
      <c r="Y32" s="131" t="s">
        <v>431</v>
      </c>
      <c r="Z32" s="127"/>
      <c r="AA32" s="149" t="s">
        <v>433</v>
      </c>
      <c r="AB32" s="138" t="s">
        <v>434</v>
      </c>
      <c r="AC32" s="138"/>
      <c r="AD32" s="150">
        <f t="shared" si="0"/>
        <v>16</v>
      </c>
      <c r="AE32" s="31"/>
      <c r="AM32" s="31"/>
      <c r="AN32" s="31"/>
      <c r="AO32" s="31"/>
      <c r="AP32" s="31"/>
    </row>
    <row r="33" spans="1:43" ht="15.75" customHeight="1" x14ac:dyDescent="0.2">
      <c r="A33" s="47"/>
      <c r="B33" s="48" t="s">
        <v>392</v>
      </c>
      <c r="C33" s="49">
        <v>18</v>
      </c>
      <c r="D33" s="74"/>
      <c r="E33" s="115" t="s">
        <v>669</v>
      </c>
      <c r="F33" s="68" t="s">
        <v>317</v>
      </c>
      <c r="G33" s="68" t="s">
        <v>318</v>
      </c>
      <c r="H33" s="68" t="s">
        <v>337</v>
      </c>
      <c r="I33" s="68"/>
      <c r="J33" s="124" t="s">
        <v>397</v>
      </c>
      <c r="K33" s="124" t="s">
        <v>338</v>
      </c>
      <c r="L33" s="124" t="s">
        <v>321</v>
      </c>
      <c r="M33" s="124"/>
      <c r="N33" s="124" t="s">
        <v>323</v>
      </c>
      <c r="O33" s="124" t="s">
        <v>380</v>
      </c>
      <c r="P33" s="124" t="s">
        <v>486</v>
      </c>
      <c r="Q33" s="124" t="s">
        <v>325</v>
      </c>
      <c r="R33" s="124"/>
      <c r="S33" s="124" t="s">
        <v>327</v>
      </c>
      <c r="T33" s="124"/>
      <c r="U33" s="131"/>
      <c r="V33" s="131" t="s">
        <v>330</v>
      </c>
      <c r="W33" s="131"/>
      <c r="X33" s="136"/>
      <c r="Y33" s="131"/>
      <c r="Z33" s="131" t="s">
        <v>432</v>
      </c>
      <c r="AA33" s="149" t="s">
        <v>433</v>
      </c>
      <c r="AB33" s="138" t="s">
        <v>434</v>
      </c>
      <c r="AC33" s="136"/>
      <c r="AD33" s="150">
        <f t="shared" si="0"/>
        <v>15</v>
      </c>
      <c r="AE33" s="31"/>
      <c r="AI33" s="31"/>
      <c r="AM33" s="31"/>
      <c r="AN33" s="31"/>
      <c r="AO33" s="31"/>
      <c r="AP33" s="31"/>
    </row>
    <row r="34" spans="1:43" ht="15.75" customHeight="1" x14ac:dyDescent="0.2">
      <c r="A34" s="47">
        <v>27</v>
      </c>
      <c r="B34" s="48" t="s">
        <v>150</v>
      </c>
      <c r="C34" s="63">
        <v>17</v>
      </c>
      <c r="D34" s="74" t="s">
        <v>19</v>
      </c>
      <c r="E34" s="115" t="s">
        <v>669</v>
      </c>
      <c r="F34" s="68"/>
      <c r="G34" s="68" t="s">
        <v>318</v>
      </c>
      <c r="H34" s="72"/>
      <c r="I34" s="143" t="s">
        <v>320</v>
      </c>
      <c r="J34" s="116"/>
      <c r="K34" s="124" t="s">
        <v>338</v>
      </c>
      <c r="L34" s="124" t="s">
        <v>321</v>
      </c>
      <c r="M34" s="124" t="s">
        <v>322</v>
      </c>
      <c r="N34" s="124"/>
      <c r="O34" s="124" t="s">
        <v>380</v>
      </c>
      <c r="P34" s="124" t="s">
        <v>486</v>
      </c>
      <c r="Q34" s="124" t="s">
        <v>325</v>
      </c>
      <c r="R34" s="124"/>
      <c r="S34" s="124" t="s">
        <v>327</v>
      </c>
      <c r="T34" s="124"/>
      <c r="U34" s="131" t="s">
        <v>329</v>
      </c>
      <c r="V34" s="127" t="s">
        <v>330</v>
      </c>
      <c r="W34" s="116"/>
      <c r="X34" s="136" t="s">
        <v>332</v>
      </c>
      <c r="Y34" s="131"/>
      <c r="Z34" s="131" t="s">
        <v>432</v>
      </c>
      <c r="AA34" s="149" t="s">
        <v>433</v>
      </c>
      <c r="AB34" s="138"/>
      <c r="AC34" s="118"/>
      <c r="AD34" s="150">
        <f t="shared" si="0"/>
        <v>14</v>
      </c>
      <c r="AE34" s="31"/>
      <c r="AI34" s="31"/>
      <c r="AQ34" s="34"/>
    </row>
    <row r="35" spans="1:43" ht="15.75" customHeight="1" x14ac:dyDescent="0.2">
      <c r="A35" s="47">
        <v>28</v>
      </c>
      <c r="B35" s="48" t="s">
        <v>226</v>
      </c>
      <c r="C35" s="63">
        <v>17</v>
      </c>
      <c r="D35" s="74"/>
      <c r="E35" s="115" t="s">
        <v>669</v>
      </c>
      <c r="F35" s="68" t="s">
        <v>317</v>
      </c>
      <c r="G35" s="68" t="s">
        <v>318</v>
      </c>
      <c r="H35" s="68" t="s">
        <v>337</v>
      </c>
      <c r="I35" s="68" t="s">
        <v>320</v>
      </c>
      <c r="J35" s="124" t="s">
        <v>397</v>
      </c>
      <c r="K35" s="124" t="s">
        <v>338</v>
      </c>
      <c r="L35" s="124" t="s">
        <v>321</v>
      </c>
      <c r="M35" s="122" t="s">
        <v>322</v>
      </c>
      <c r="N35" s="124"/>
      <c r="O35" s="124"/>
      <c r="P35" s="124" t="s">
        <v>486</v>
      </c>
      <c r="Q35" s="122"/>
      <c r="R35" s="124" t="s">
        <v>326</v>
      </c>
      <c r="S35" s="124" t="s">
        <v>327</v>
      </c>
      <c r="T35" s="124"/>
      <c r="U35" s="131" t="s">
        <v>329</v>
      </c>
      <c r="V35" s="131"/>
      <c r="W35" s="131" t="s">
        <v>331</v>
      </c>
      <c r="X35" s="136" t="s">
        <v>332</v>
      </c>
      <c r="Y35" s="116"/>
      <c r="Z35" s="131"/>
      <c r="AA35" s="149" t="s">
        <v>433</v>
      </c>
      <c r="AB35" s="138" t="s">
        <v>434</v>
      </c>
      <c r="AC35" s="116"/>
      <c r="AD35" s="150">
        <f t="shared" si="0"/>
        <v>17</v>
      </c>
      <c r="AI35" s="31"/>
    </row>
    <row r="36" spans="1:43" ht="15.75" customHeight="1" x14ac:dyDescent="0.2">
      <c r="A36" s="47">
        <v>29</v>
      </c>
      <c r="B36" s="48" t="s">
        <v>539</v>
      </c>
      <c r="C36" s="63">
        <v>16</v>
      </c>
      <c r="D36" s="137"/>
      <c r="E36" s="140"/>
      <c r="F36" s="70"/>
      <c r="G36" s="141" t="s">
        <v>318</v>
      </c>
      <c r="H36" s="70"/>
      <c r="I36" s="70"/>
      <c r="J36" s="116"/>
      <c r="K36" s="124" t="s">
        <v>338</v>
      </c>
      <c r="L36" s="116"/>
      <c r="M36" s="124" t="s">
        <v>322</v>
      </c>
      <c r="N36" s="124" t="s">
        <v>323</v>
      </c>
      <c r="O36" s="116"/>
      <c r="P36" s="124" t="s">
        <v>486</v>
      </c>
      <c r="Q36" s="122" t="s">
        <v>325</v>
      </c>
      <c r="R36" s="124" t="s">
        <v>326</v>
      </c>
      <c r="S36" s="124" t="s">
        <v>327</v>
      </c>
      <c r="T36" s="124" t="s">
        <v>328</v>
      </c>
      <c r="U36" s="131" t="s">
        <v>329</v>
      </c>
      <c r="V36" s="131" t="s">
        <v>330</v>
      </c>
      <c r="W36" s="131" t="s">
        <v>331</v>
      </c>
      <c r="X36" s="136" t="s">
        <v>332</v>
      </c>
      <c r="Y36" s="131" t="s">
        <v>431</v>
      </c>
      <c r="Z36" s="131"/>
      <c r="AA36" s="149" t="s">
        <v>433</v>
      </c>
      <c r="AB36" s="138" t="s">
        <v>434</v>
      </c>
      <c r="AC36" s="136"/>
      <c r="AD36" s="150">
        <f t="shared" si="0"/>
        <v>16</v>
      </c>
      <c r="AM36" s="31"/>
      <c r="AN36" s="31"/>
      <c r="AO36" s="31"/>
      <c r="AP36" s="31"/>
    </row>
    <row r="37" spans="1:43" ht="15.75" customHeight="1" x14ac:dyDescent="0.2">
      <c r="A37" s="47"/>
      <c r="B37" s="48" t="s">
        <v>182</v>
      </c>
      <c r="C37" s="49">
        <v>16</v>
      </c>
      <c r="D37" s="74"/>
      <c r="E37" s="115" t="s">
        <v>669</v>
      </c>
      <c r="F37" s="68" t="s">
        <v>317</v>
      </c>
      <c r="G37" s="68"/>
      <c r="H37" s="69" t="s">
        <v>337</v>
      </c>
      <c r="I37" s="68"/>
      <c r="J37" s="124" t="s">
        <v>397</v>
      </c>
      <c r="K37" s="116"/>
      <c r="L37" s="125"/>
      <c r="M37" s="124" t="s">
        <v>322</v>
      </c>
      <c r="N37" s="124" t="s">
        <v>323</v>
      </c>
      <c r="O37" s="124" t="s">
        <v>380</v>
      </c>
      <c r="P37" s="124" t="s">
        <v>486</v>
      </c>
      <c r="Q37" s="124" t="s">
        <v>325</v>
      </c>
      <c r="R37" s="124" t="s">
        <v>326</v>
      </c>
      <c r="S37" s="124"/>
      <c r="T37" s="117"/>
      <c r="U37" s="131"/>
      <c r="V37" s="131"/>
      <c r="W37" s="116"/>
      <c r="X37" s="136" t="s">
        <v>332</v>
      </c>
      <c r="Y37" s="131"/>
      <c r="Z37" s="131" t="s">
        <v>432</v>
      </c>
      <c r="AA37" s="149" t="s">
        <v>433</v>
      </c>
      <c r="AB37" s="138" t="s">
        <v>434</v>
      </c>
      <c r="AC37" s="138"/>
      <c r="AD37" s="150">
        <f t="shared" si="0"/>
        <v>13</v>
      </c>
      <c r="AE37" s="31"/>
      <c r="AI37" s="31"/>
    </row>
    <row r="38" spans="1:43" ht="15.75" customHeight="1" x14ac:dyDescent="0.2">
      <c r="A38" s="47">
        <v>31</v>
      </c>
      <c r="B38" s="48" t="s">
        <v>35</v>
      </c>
      <c r="C38" s="63">
        <v>15</v>
      </c>
      <c r="D38" s="74" t="s">
        <v>19</v>
      </c>
      <c r="E38" s="115" t="s">
        <v>669</v>
      </c>
      <c r="F38" s="68"/>
      <c r="G38" s="70"/>
      <c r="H38" s="141" t="s">
        <v>337</v>
      </c>
      <c r="I38" s="72"/>
      <c r="J38" s="124" t="s">
        <v>397</v>
      </c>
      <c r="K38" s="124" t="s">
        <v>338</v>
      </c>
      <c r="L38" s="124"/>
      <c r="M38" s="124" t="s">
        <v>322</v>
      </c>
      <c r="N38" s="124" t="s">
        <v>323</v>
      </c>
      <c r="O38" s="124" t="s">
        <v>380</v>
      </c>
      <c r="P38" s="124" t="s">
        <v>486</v>
      </c>
      <c r="Q38" s="124"/>
      <c r="R38" s="124" t="s">
        <v>326</v>
      </c>
      <c r="S38" s="124" t="s">
        <v>327</v>
      </c>
      <c r="T38" s="124" t="s">
        <v>328</v>
      </c>
      <c r="U38" s="131"/>
      <c r="V38" s="131" t="s">
        <v>330</v>
      </c>
      <c r="W38" s="131" t="s">
        <v>331</v>
      </c>
      <c r="X38" s="136" t="s">
        <v>332</v>
      </c>
      <c r="Y38" s="131"/>
      <c r="Z38" s="131"/>
      <c r="AA38" s="131"/>
      <c r="AB38" s="138" t="s">
        <v>434</v>
      </c>
      <c r="AC38" s="136"/>
      <c r="AD38" s="150">
        <f t="shared" si="0"/>
        <v>14</v>
      </c>
    </row>
    <row r="39" spans="1:43" ht="15.75" customHeight="1" x14ac:dyDescent="0.2">
      <c r="A39" s="47"/>
      <c r="B39" s="48" t="s">
        <v>84</v>
      </c>
      <c r="C39" s="63">
        <v>15</v>
      </c>
      <c r="D39" s="74" t="s">
        <v>19</v>
      </c>
      <c r="E39" s="115" t="s">
        <v>669</v>
      </c>
      <c r="F39" s="68"/>
      <c r="G39" s="68" t="s">
        <v>318</v>
      </c>
      <c r="H39" s="68" t="s">
        <v>337</v>
      </c>
      <c r="I39" s="68" t="s">
        <v>320</v>
      </c>
      <c r="J39" s="124"/>
      <c r="K39" s="124" t="s">
        <v>338</v>
      </c>
      <c r="L39" s="124" t="s">
        <v>321</v>
      </c>
      <c r="M39" s="124"/>
      <c r="N39" s="122" t="s">
        <v>323</v>
      </c>
      <c r="O39" s="124" t="s">
        <v>380</v>
      </c>
      <c r="P39" s="124" t="s">
        <v>486</v>
      </c>
      <c r="Q39" s="117"/>
      <c r="R39" s="124"/>
      <c r="S39" s="124" t="s">
        <v>327</v>
      </c>
      <c r="T39" s="122"/>
      <c r="U39" s="127"/>
      <c r="V39" s="116"/>
      <c r="W39" s="116"/>
      <c r="X39" s="136" t="s">
        <v>332</v>
      </c>
      <c r="Y39" s="131" t="s">
        <v>431</v>
      </c>
      <c r="Z39" s="131" t="s">
        <v>432</v>
      </c>
      <c r="AA39" s="149" t="s">
        <v>433</v>
      </c>
      <c r="AB39" s="138" t="s">
        <v>434</v>
      </c>
      <c r="AC39" s="118"/>
      <c r="AD39" s="150">
        <f t="shared" si="0"/>
        <v>14</v>
      </c>
      <c r="AE39" s="31"/>
    </row>
    <row r="40" spans="1:43" ht="15.75" customHeight="1" x14ac:dyDescent="0.2">
      <c r="A40" s="47"/>
      <c r="B40" s="48" t="s">
        <v>199</v>
      </c>
      <c r="C40" s="63">
        <v>15</v>
      </c>
      <c r="D40" s="74" t="s">
        <v>19</v>
      </c>
      <c r="E40" s="115" t="s">
        <v>669</v>
      </c>
      <c r="F40" s="68" t="s">
        <v>317</v>
      </c>
      <c r="G40" s="68" t="s">
        <v>318</v>
      </c>
      <c r="H40" s="68" t="s">
        <v>337</v>
      </c>
      <c r="I40" s="142"/>
      <c r="J40" s="124" t="s">
        <v>397</v>
      </c>
      <c r="K40" s="124"/>
      <c r="L40" s="124" t="s">
        <v>321</v>
      </c>
      <c r="M40" s="124" t="s">
        <v>322</v>
      </c>
      <c r="N40" s="124" t="s">
        <v>323</v>
      </c>
      <c r="O40" s="147" t="s">
        <v>36</v>
      </c>
      <c r="P40" s="124" t="s">
        <v>486</v>
      </c>
      <c r="Q40" s="50"/>
      <c r="R40" s="117"/>
      <c r="S40" s="124" t="s">
        <v>327</v>
      </c>
      <c r="T40" s="117"/>
      <c r="U40" s="131" t="s">
        <v>329</v>
      </c>
      <c r="V40" s="116"/>
      <c r="W40" s="131" t="s">
        <v>331</v>
      </c>
      <c r="X40" s="136" t="s">
        <v>332</v>
      </c>
      <c r="Y40" s="131" t="s">
        <v>431</v>
      </c>
      <c r="Z40" s="131"/>
      <c r="AA40" s="131"/>
      <c r="AB40" s="138"/>
      <c r="AC40" s="136"/>
      <c r="AD40" s="150">
        <f t="shared" si="0"/>
        <v>14</v>
      </c>
      <c r="AE40" s="31"/>
      <c r="AI40" s="31"/>
      <c r="AQ40" s="34"/>
    </row>
    <row r="41" spans="1:43" ht="15.75" customHeight="1" x14ac:dyDescent="0.2">
      <c r="A41" s="47">
        <v>34</v>
      </c>
      <c r="B41" s="48" t="s">
        <v>343</v>
      </c>
      <c r="C41" s="49">
        <v>14</v>
      </c>
      <c r="D41" s="74" t="s">
        <v>19</v>
      </c>
      <c r="E41" s="115" t="s">
        <v>669</v>
      </c>
      <c r="F41" s="68"/>
      <c r="G41" s="68" t="s">
        <v>318</v>
      </c>
      <c r="H41" s="68" t="s">
        <v>337</v>
      </c>
      <c r="I41" s="143" t="s">
        <v>320</v>
      </c>
      <c r="J41" s="116"/>
      <c r="K41" s="124" t="s">
        <v>338</v>
      </c>
      <c r="L41" s="124" t="s">
        <v>321</v>
      </c>
      <c r="M41" s="124" t="s">
        <v>322</v>
      </c>
      <c r="N41" s="124" t="s">
        <v>323</v>
      </c>
      <c r="O41" s="124" t="s">
        <v>380</v>
      </c>
      <c r="P41" s="124" t="s">
        <v>486</v>
      </c>
      <c r="Q41" s="124"/>
      <c r="R41" s="124"/>
      <c r="S41" s="124" t="s">
        <v>327</v>
      </c>
      <c r="T41" s="124"/>
      <c r="U41" s="131"/>
      <c r="V41" s="131" t="s">
        <v>330</v>
      </c>
      <c r="W41" s="131" t="s">
        <v>331</v>
      </c>
      <c r="X41" s="136"/>
      <c r="Y41" s="131"/>
      <c r="Z41" s="52"/>
      <c r="AA41" s="131"/>
      <c r="AB41" s="138" t="s">
        <v>434</v>
      </c>
      <c r="AC41" s="52"/>
      <c r="AD41" s="150">
        <f t="shared" si="0"/>
        <v>13</v>
      </c>
      <c r="AE41" s="31"/>
      <c r="AI41" s="31"/>
    </row>
    <row r="42" spans="1:43" ht="15.75" customHeight="1" x14ac:dyDescent="0.2">
      <c r="A42" s="47">
        <v>35</v>
      </c>
      <c r="B42" s="48" t="s">
        <v>161</v>
      </c>
      <c r="C42" s="63">
        <v>14</v>
      </c>
      <c r="D42" s="74"/>
      <c r="E42" s="115"/>
      <c r="F42" s="68" t="s">
        <v>317</v>
      </c>
      <c r="G42" s="68" t="s">
        <v>318</v>
      </c>
      <c r="H42" s="122"/>
      <c r="I42" s="68" t="s">
        <v>320</v>
      </c>
      <c r="J42" s="124"/>
      <c r="K42" s="124" t="s">
        <v>338</v>
      </c>
      <c r="L42" s="124" t="s">
        <v>321</v>
      </c>
      <c r="M42" s="124" t="s">
        <v>322</v>
      </c>
      <c r="N42" s="124" t="s">
        <v>323</v>
      </c>
      <c r="O42" s="146"/>
      <c r="P42" s="124"/>
      <c r="Q42" s="124" t="s">
        <v>325</v>
      </c>
      <c r="R42" s="122" t="s">
        <v>326</v>
      </c>
      <c r="S42" s="122" t="s">
        <v>327</v>
      </c>
      <c r="T42" s="122"/>
      <c r="U42" s="131" t="s">
        <v>329</v>
      </c>
      <c r="V42" s="131"/>
      <c r="W42" s="131" t="s">
        <v>331</v>
      </c>
      <c r="X42" s="136" t="s">
        <v>332</v>
      </c>
      <c r="Y42" s="131"/>
      <c r="Z42" s="116"/>
      <c r="AA42" s="149" t="s">
        <v>433</v>
      </c>
      <c r="AB42" s="138"/>
      <c r="AC42" s="53"/>
      <c r="AD42" s="150">
        <f t="shared" si="0"/>
        <v>14</v>
      </c>
      <c r="AE42" s="31"/>
      <c r="AM42" s="31"/>
      <c r="AN42" s="31"/>
      <c r="AO42" s="31"/>
      <c r="AP42" s="31"/>
      <c r="AQ42" s="34"/>
    </row>
    <row r="43" spans="1:43" ht="15.75" customHeight="1" x14ac:dyDescent="0.2">
      <c r="A43" s="47"/>
      <c r="B43" s="48" t="s">
        <v>55</v>
      </c>
      <c r="C43" s="49">
        <v>14</v>
      </c>
      <c r="D43" s="73"/>
      <c r="E43" s="115" t="s">
        <v>669</v>
      </c>
      <c r="F43" s="68" t="s">
        <v>317</v>
      </c>
      <c r="G43" s="68" t="s">
        <v>318</v>
      </c>
      <c r="H43" s="68"/>
      <c r="I43" s="142"/>
      <c r="J43" s="124" t="s">
        <v>397</v>
      </c>
      <c r="K43" s="124"/>
      <c r="L43" s="124" t="s">
        <v>321</v>
      </c>
      <c r="M43" s="124" t="s">
        <v>322</v>
      </c>
      <c r="N43" s="124" t="s">
        <v>323</v>
      </c>
      <c r="O43" s="124" t="s">
        <v>380</v>
      </c>
      <c r="P43" s="124"/>
      <c r="Q43" s="124"/>
      <c r="R43" s="124" t="s">
        <v>326</v>
      </c>
      <c r="S43" s="124"/>
      <c r="T43" s="122" t="s">
        <v>328</v>
      </c>
      <c r="U43" s="116"/>
      <c r="V43" s="131"/>
      <c r="W43" s="116"/>
      <c r="X43" s="136" t="s">
        <v>332</v>
      </c>
      <c r="Y43" s="127" t="s">
        <v>431</v>
      </c>
      <c r="Z43" s="131" t="s">
        <v>432</v>
      </c>
      <c r="AA43" s="134" t="s">
        <v>433</v>
      </c>
      <c r="AB43" s="118"/>
      <c r="AC43" s="118"/>
      <c r="AD43" s="150">
        <f t="shared" si="0"/>
        <v>13</v>
      </c>
      <c r="AM43" s="31"/>
      <c r="AN43" s="31"/>
      <c r="AO43" s="31"/>
      <c r="AP43" s="31"/>
    </row>
    <row r="44" spans="1:43" ht="15.75" customHeight="1" x14ac:dyDescent="0.2">
      <c r="A44" s="47"/>
      <c r="B44" s="48" t="s">
        <v>109</v>
      </c>
      <c r="C44" s="49">
        <v>14</v>
      </c>
      <c r="D44" s="74"/>
      <c r="E44" s="68" t="s">
        <v>669</v>
      </c>
      <c r="F44" s="68" t="s">
        <v>317</v>
      </c>
      <c r="G44" s="68" t="s">
        <v>318</v>
      </c>
      <c r="H44" s="69" t="s">
        <v>337</v>
      </c>
      <c r="I44" s="68" t="s">
        <v>320</v>
      </c>
      <c r="J44" s="122" t="s">
        <v>397</v>
      </c>
      <c r="K44" s="124"/>
      <c r="L44" s="124" t="s">
        <v>321</v>
      </c>
      <c r="M44" s="124"/>
      <c r="N44" s="124" t="s">
        <v>323</v>
      </c>
      <c r="O44" s="124"/>
      <c r="P44" s="124"/>
      <c r="Q44" s="124" t="s">
        <v>325</v>
      </c>
      <c r="R44" s="124" t="s">
        <v>326</v>
      </c>
      <c r="S44" s="124"/>
      <c r="T44" s="122"/>
      <c r="U44" s="127"/>
      <c r="V44" s="127"/>
      <c r="W44" s="127" t="s">
        <v>331</v>
      </c>
      <c r="X44" s="136"/>
      <c r="Y44" s="131" t="s">
        <v>431</v>
      </c>
      <c r="Z44" s="131" t="s">
        <v>432</v>
      </c>
      <c r="AA44" s="149" t="s">
        <v>433</v>
      </c>
      <c r="AB44" s="138"/>
      <c r="AC44" s="52"/>
      <c r="AD44" s="150">
        <f t="shared" si="0"/>
        <v>14</v>
      </c>
      <c r="AI44" s="31"/>
    </row>
    <row r="45" spans="1:43" ht="15.75" customHeight="1" x14ac:dyDescent="0.2">
      <c r="A45" s="47"/>
      <c r="B45" s="48" t="s">
        <v>254</v>
      </c>
      <c r="C45" s="49">
        <v>14</v>
      </c>
      <c r="D45" s="73"/>
      <c r="E45" s="115"/>
      <c r="F45" s="68" t="s">
        <v>317</v>
      </c>
      <c r="G45" s="68"/>
      <c r="H45" s="52"/>
      <c r="I45" s="142"/>
      <c r="J45" s="124" t="s">
        <v>397</v>
      </c>
      <c r="K45" s="124" t="s">
        <v>338</v>
      </c>
      <c r="L45" s="122"/>
      <c r="M45" s="124" t="s">
        <v>322</v>
      </c>
      <c r="N45" s="124" t="s">
        <v>323</v>
      </c>
      <c r="O45" s="124"/>
      <c r="P45" s="124" t="s">
        <v>486</v>
      </c>
      <c r="Q45" s="124" t="s">
        <v>325</v>
      </c>
      <c r="R45" s="124" t="s">
        <v>326</v>
      </c>
      <c r="S45" s="124" t="s">
        <v>327</v>
      </c>
      <c r="T45" s="124" t="s">
        <v>328</v>
      </c>
      <c r="U45" s="131" t="s">
        <v>329</v>
      </c>
      <c r="V45" s="127"/>
      <c r="W45" s="52"/>
      <c r="X45" s="53"/>
      <c r="Y45" s="131" t="s">
        <v>431</v>
      </c>
      <c r="Z45" s="131" t="s">
        <v>432</v>
      </c>
      <c r="AA45" s="149"/>
      <c r="AB45" s="138" t="s">
        <v>434</v>
      </c>
      <c r="AC45" s="52"/>
      <c r="AD45" s="150">
        <f t="shared" si="0"/>
        <v>14</v>
      </c>
      <c r="AE45" s="31"/>
    </row>
    <row r="46" spans="1:43" ht="15.75" customHeight="1" x14ac:dyDescent="0.2">
      <c r="A46" s="129">
        <v>39</v>
      </c>
      <c r="B46" s="48" t="s">
        <v>87</v>
      </c>
      <c r="C46" s="63">
        <v>13</v>
      </c>
      <c r="D46" s="74" t="s">
        <v>19</v>
      </c>
      <c r="E46" s="139"/>
      <c r="F46" s="70"/>
      <c r="G46" s="70"/>
      <c r="H46" s="141" t="s">
        <v>337</v>
      </c>
      <c r="I46" s="68" t="s">
        <v>320</v>
      </c>
      <c r="J46" s="116"/>
      <c r="K46" s="122" t="s">
        <v>338</v>
      </c>
      <c r="L46" s="124" t="s">
        <v>321</v>
      </c>
      <c r="M46" s="124" t="s">
        <v>322</v>
      </c>
      <c r="N46" s="124" t="s">
        <v>323</v>
      </c>
      <c r="O46" s="124"/>
      <c r="P46" s="116"/>
      <c r="Q46" s="124" t="s">
        <v>325</v>
      </c>
      <c r="R46" s="124" t="s">
        <v>326</v>
      </c>
      <c r="S46" s="124" t="s">
        <v>327</v>
      </c>
      <c r="T46" s="124" t="s">
        <v>328</v>
      </c>
      <c r="U46" s="131"/>
      <c r="V46" s="116"/>
      <c r="W46" s="131"/>
      <c r="X46" s="136" t="s">
        <v>332</v>
      </c>
      <c r="Y46" s="116"/>
      <c r="Z46" s="131" t="s">
        <v>432</v>
      </c>
      <c r="AA46" s="116"/>
      <c r="AB46" s="138" t="s">
        <v>434</v>
      </c>
      <c r="AC46" s="53"/>
      <c r="AD46" s="150">
        <f t="shared" si="0"/>
        <v>13</v>
      </c>
      <c r="AM46" s="31"/>
      <c r="AN46" s="31"/>
      <c r="AO46" s="31"/>
      <c r="AP46" s="31"/>
    </row>
    <row r="47" spans="1:43" ht="15.75" customHeight="1" x14ac:dyDescent="0.2">
      <c r="A47" s="47">
        <v>40</v>
      </c>
      <c r="B47" s="48" t="s">
        <v>98</v>
      </c>
      <c r="C47" s="63">
        <v>13</v>
      </c>
      <c r="D47" s="73"/>
      <c r="E47" s="115"/>
      <c r="F47" s="68" t="s">
        <v>317</v>
      </c>
      <c r="G47" s="68" t="s">
        <v>318</v>
      </c>
      <c r="H47" s="68" t="s">
        <v>337</v>
      </c>
      <c r="I47" s="68"/>
      <c r="J47" s="124"/>
      <c r="K47" s="124" t="s">
        <v>338</v>
      </c>
      <c r="L47" s="124" t="s">
        <v>321</v>
      </c>
      <c r="M47" s="124" t="s">
        <v>322</v>
      </c>
      <c r="N47" s="124" t="s">
        <v>323</v>
      </c>
      <c r="O47" s="124"/>
      <c r="P47" s="124"/>
      <c r="Q47" s="124"/>
      <c r="R47" s="124" t="s">
        <v>326</v>
      </c>
      <c r="S47" s="117"/>
      <c r="T47" s="124" t="s">
        <v>328</v>
      </c>
      <c r="U47" s="131"/>
      <c r="V47" s="116"/>
      <c r="W47" s="116"/>
      <c r="X47" s="136" t="s">
        <v>332</v>
      </c>
      <c r="Y47" s="131" t="s">
        <v>431</v>
      </c>
      <c r="Z47" s="116"/>
      <c r="AA47" s="149" t="s">
        <v>433</v>
      </c>
      <c r="AB47" s="138" t="s">
        <v>434</v>
      </c>
      <c r="AC47" s="53"/>
      <c r="AD47" s="150">
        <f t="shared" si="0"/>
        <v>13</v>
      </c>
      <c r="AM47" s="31"/>
      <c r="AN47" s="31"/>
      <c r="AO47" s="31"/>
      <c r="AP47" s="31"/>
    </row>
    <row r="48" spans="1:43" ht="15.75" customHeight="1" x14ac:dyDescent="0.2">
      <c r="A48" s="47"/>
      <c r="B48" s="48" t="s">
        <v>123</v>
      </c>
      <c r="C48" s="63">
        <v>13</v>
      </c>
      <c r="D48" s="74"/>
      <c r="E48" s="115"/>
      <c r="F48" s="68" t="s">
        <v>317</v>
      </c>
      <c r="G48" s="141"/>
      <c r="H48" s="69" t="s">
        <v>337</v>
      </c>
      <c r="I48" s="68" t="s">
        <v>320</v>
      </c>
      <c r="J48" s="124"/>
      <c r="K48" s="124"/>
      <c r="L48" s="124"/>
      <c r="M48" s="124" t="s">
        <v>322</v>
      </c>
      <c r="N48" s="124"/>
      <c r="O48" s="124" t="s">
        <v>380</v>
      </c>
      <c r="P48" s="124" t="s">
        <v>486</v>
      </c>
      <c r="Q48" s="124" t="s">
        <v>325</v>
      </c>
      <c r="R48" s="124" t="s">
        <v>326</v>
      </c>
      <c r="S48" s="124" t="s">
        <v>327</v>
      </c>
      <c r="T48" s="124"/>
      <c r="U48" s="131"/>
      <c r="V48" s="131" t="s">
        <v>330</v>
      </c>
      <c r="W48" s="131" t="s">
        <v>331</v>
      </c>
      <c r="X48" s="136"/>
      <c r="Y48" s="116"/>
      <c r="Z48" s="131"/>
      <c r="AA48" s="149" t="s">
        <v>433</v>
      </c>
      <c r="AB48" s="138"/>
      <c r="AC48" s="136"/>
      <c r="AD48" s="150">
        <f t="shared" si="0"/>
        <v>11</v>
      </c>
      <c r="AE48" s="31"/>
      <c r="AI48" s="31"/>
    </row>
    <row r="49" spans="1:35" ht="15.75" customHeight="1" x14ac:dyDescent="0.2">
      <c r="A49" s="47"/>
      <c r="B49" s="48" t="s">
        <v>367</v>
      </c>
      <c r="C49" s="63">
        <v>13</v>
      </c>
      <c r="D49" s="73"/>
      <c r="E49" s="115" t="s">
        <v>669</v>
      </c>
      <c r="F49" s="68" t="s">
        <v>317</v>
      </c>
      <c r="G49" s="68" t="s">
        <v>318</v>
      </c>
      <c r="H49" s="142"/>
      <c r="I49" s="68" t="s">
        <v>320</v>
      </c>
      <c r="J49" s="124"/>
      <c r="K49" s="124" t="s">
        <v>338</v>
      </c>
      <c r="L49" s="124" t="s">
        <v>321</v>
      </c>
      <c r="M49" s="124"/>
      <c r="N49" s="124"/>
      <c r="O49" s="116"/>
      <c r="P49" s="124" t="s">
        <v>486</v>
      </c>
      <c r="Q49" s="124" t="s">
        <v>325</v>
      </c>
      <c r="R49" s="124" t="s">
        <v>326</v>
      </c>
      <c r="S49" s="124" t="s">
        <v>327</v>
      </c>
      <c r="T49" s="124"/>
      <c r="U49" s="131" t="s">
        <v>329</v>
      </c>
      <c r="V49" s="127"/>
      <c r="W49" s="127"/>
      <c r="X49" s="53"/>
      <c r="Y49" s="131" t="s">
        <v>431</v>
      </c>
      <c r="Z49" s="131" t="s">
        <v>432</v>
      </c>
      <c r="AA49" s="149"/>
      <c r="AB49" s="136"/>
      <c r="AC49" s="136"/>
      <c r="AD49" s="150">
        <f t="shared" si="0"/>
        <v>13</v>
      </c>
      <c r="AI49" s="31"/>
    </row>
    <row r="50" spans="1:35" ht="15.75" customHeight="1" x14ac:dyDescent="0.2">
      <c r="A50" s="47"/>
      <c r="B50" s="48" t="s">
        <v>263</v>
      </c>
      <c r="C50" s="63">
        <v>13</v>
      </c>
      <c r="D50" s="73"/>
      <c r="E50" s="115" t="s">
        <v>669</v>
      </c>
      <c r="F50" s="68" t="s">
        <v>317</v>
      </c>
      <c r="G50" s="68" t="s">
        <v>318</v>
      </c>
      <c r="H50" s="68"/>
      <c r="I50" s="68" t="s">
        <v>320</v>
      </c>
      <c r="J50" s="124" t="s">
        <v>397</v>
      </c>
      <c r="K50" s="124" t="s">
        <v>338</v>
      </c>
      <c r="L50" s="122" t="s">
        <v>321</v>
      </c>
      <c r="M50" s="124"/>
      <c r="N50" s="117"/>
      <c r="O50" s="124"/>
      <c r="P50" s="124" t="s">
        <v>486</v>
      </c>
      <c r="Q50" s="124"/>
      <c r="R50" s="124" t="s">
        <v>326</v>
      </c>
      <c r="S50" s="124" t="s">
        <v>327</v>
      </c>
      <c r="T50" s="117"/>
      <c r="U50" s="131" t="s">
        <v>329</v>
      </c>
      <c r="V50" s="131"/>
      <c r="W50" s="127" t="s">
        <v>331</v>
      </c>
      <c r="X50" s="136"/>
      <c r="Y50" s="131"/>
      <c r="Z50" s="131" t="s">
        <v>432</v>
      </c>
      <c r="AA50" s="116"/>
      <c r="AB50" s="138"/>
      <c r="AC50" s="53"/>
      <c r="AD50" s="150">
        <f t="shared" si="0"/>
        <v>13</v>
      </c>
    </row>
    <row r="51" spans="1:35" ht="15.75" customHeight="1" x14ac:dyDescent="0.2">
      <c r="A51" s="129">
        <v>44</v>
      </c>
      <c r="B51" s="48" t="s">
        <v>60</v>
      </c>
      <c r="C51" s="63">
        <v>12</v>
      </c>
      <c r="D51" s="74" t="s">
        <v>36</v>
      </c>
      <c r="E51" s="139"/>
      <c r="F51" s="70"/>
      <c r="G51" s="70"/>
      <c r="H51" s="141" t="s">
        <v>337</v>
      </c>
      <c r="I51" s="68" t="s">
        <v>320</v>
      </c>
      <c r="J51" s="116"/>
      <c r="K51" s="124" t="s">
        <v>338</v>
      </c>
      <c r="L51" s="124" t="s">
        <v>321</v>
      </c>
      <c r="M51" s="124" t="s">
        <v>322</v>
      </c>
      <c r="N51" s="124" t="s">
        <v>323</v>
      </c>
      <c r="O51" s="124" t="s">
        <v>380</v>
      </c>
      <c r="P51" s="124" t="s">
        <v>486</v>
      </c>
      <c r="Q51" s="124"/>
      <c r="R51" s="124"/>
      <c r="S51" s="124" t="s">
        <v>327</v>
      </c>
      <c r="T51" s="124"/>
      <c r="U51" s="131" t="s">
        <v>329</v>
      </c>
      <c r="V51" s="131" t="s">
        <v>330</v>
      </c>
      <c r="W51" s="131"/>
      <c r="X51" s="136"/>
      <c r="Y51" s="116"/>
      <c r="Z51" s="131"/>
      <c r="AA51" s="149"/>
      <c r="AB51" s="116"/>
      <c r="AC51" s="116"/>
      <c r="AD51" s="150">
        <f t="shared" si="0"/>
        <v>10</v>
      </c>
    </row>
    <row r="52" spans="1:35" ht="15.75" customHeight="1" x14ac:dyDescent="0.2">
      <c r="A52" s="47"/>
      <c r="B52" s="48" t="s">
        <v>39</v>
      </c>
      <c r="C52" s="63">
        <v>12</v>
      </c>
      <c r="D52" s="74" t="s">
        <v>36</v>
      </c>
      <c r="E52" s="139"/>
      <c r="F52" s="68" t="s">
        <v>317</v>
      </c>
      <c r="G52" s="70"/>
      <c r="H52" s="70"/>
      <c r="I52" s="68" t="s">
        <v>320</v>
      </c>
      <c r="J52" s="124"/>
      <c r="K52" s="124" t="s">
        <v>338</v>
      </c>
      <c r="L52" s="124" t="s">
        <v>321</v>
      </c>
      <c r="M52" s="122"/>
      <c r="N52" s="124"/>
      <c r="O52" s="124"/>
      <c r="P52" s="124" t="s">
        <v>486</v>
      </c>
      <c r="Q52" s="124"/>
      <c r="R52" s="124" t="s">
        <v>326</v>
      </c>
      <c r="S52" s="124" t="s">
        <v>327</v>
      </c>
      <c r="T52" s="124"/>
      <c r="U52" s="131" t="s">
        <v>329</v>
      </c>
      <c r="V52" s="131" t="s">
        <v>330</v>
      </c>
      <c r="W52" s="127" t="s">
        <v>331</v>
      </c>
      <c r="X52" s="136" t="s">
        <v>332</v>
      </c>
      <c r="Y52" s="131" t="s">
        <v>431</v>
      </c>
      <c r="Z52" s="131"/>
      <c r="AA52" s="116"/>
      <c r="AB52" s="138"/>
      <c r="AC52" s="52"/>
      <c r="AD52" s="150">
        <f t="shared" si="0"/>
        <v>12</v>
      </c>
    </row>
    <row r="53" spans="1:35" ht="15.75" customHeight="1" x14ac:dyDescent="0.2">
      <c r="A53" s="47">
        <v>46</v>
      </c>
      <c r="B53" s="48" t="s">
        <v>69</v>
      </c>
      <c r="C53" s="63">
        <v>12</v>
      </c>
      <c r="D53" s="74" t="s">
        <v>19</v>
      </c>
      <c r="E53" s="115" t="s">
        <v>669</v>
      </c>
      <c r="F53" s="68" t="s">
        <v>317</v>
      </c>
      <c r="G53" s="68"/>
      <c r="H53" s="68" t="s">
        <v>337</v>
      </c>
      <c r="I53" s="68"/>
      <c r="J53" s="124"/>
      <c r="K53" s="124" t="s">
        <v>338</v>
      </c>
      <c r="L53" s="124" t="s">
        <v>321</v>
      </c>
      <c r="M53" s="124" t="s">
        <v>322</v>
      </c>
      <c r="N53" s="124"/>
      <c r="O53" s="124" t="s">
        <v>380</v>
      </c>
      <c r="P53" s="124"/>
      <c r="Q53" s="124"/>
      <c r="R53" s="124" t="s">
        <v>326</v>
      </c>
      <c r="S53" s="124" t="s">
        <v>327</v>
      </c>
      <c r="T53" s="124" t="s">
        <v>328</v>
      </c>
      <c r="U53" s="131"/>
      <c r="V53" s="52"/>
      <c r="W53" s="131"/>
      <c r="X53" s="136" t="s">
        <v>332</v>
      </c>
      <c r="Y53" s="131" t="s">
        <v>431</v>
      </c>
      <c r="Z53" s="52"/>
      <c r="AA53" s="149"/>
      <c r="AB53" s="138"/>
      <c r="AC53" s="138"/>
      <c r="AD53" s="150">
        <f t="shared" si="0"/>
        <v>11</v>
      </c>
    </row>
    <row r="54" spans="1:35" ht="15.75" customHeight="1" x14ac:dyDescent="0.2">
      <c r="A54" s="47">
        <v>47</v>
      </c>
      <c r="B54" s="48" t="s">
        <v>75</v>
      </c>
      <c r="C54" s="174">
        <v>12</v>
      </c>
      <c r="D54" s="73"/>
      <c r="E54" s="115" t="s">
        <v>669</v>
      </c>
      <c r="F54" s="68"/>
      <c r="G54" s="68" t="s">
        <v>318</v>
      </c>
      <c r="H54" s="68" t="s">
        <v>337</v>
      </c>
      <c r="I54" s="143" t="s">
        <v>320</v>
      </c>
      <c r="J54" s="124"/>
      <c r="K54" s="124" t="s">
        <v>338</v>
      </c>
      <c r="L54" s="124" t="s">
        <v>321</v>
      </c>
      <c r="M54" s="124" t="s">
        <v>322</v>
      </c>
      <c r="N54" s="124"/>
      <c r="O54" s="116"/>
      <c r="P54" s="116"/>
      <c r="Q54" s="124"/>
      <c r="R54" s="124"/>
      <c r="S54" s="124"/>
      <c r="T54" s="124"/>
      <c r="U54" s="131" t="s">
        <v>329</v>
      </c>
      <c r="V54" s="131" t="s">
        <v>330</v>
      </c>
      <c r="W54" s="127" t="s">
        <v>331</v>
      </c>
      <c r="X54" s="136" t="s">
        <v>332</v>
      </c>
      <c r="Y54" s="131"/>
      <c r="Z54" s="131" t="s">
        <v>432</v>
      </c>
      <c r="AA54" s="149"/>
      <c r="AB54" s="53"/>
      <c r="AC54" s="52"/>
      <c r="AD54" s="150">
        <f t="shared" si="0"/>
        <v>12</v>
      </c>
    </row>
    <row r="55" spans="1:35" ht="15.75" customHeight="1" x14ac:dyDescent="0.2">
      <c r="A55" s="47"/>
      <c r="B55" s="48" t="s">
        <v>610</v>
      </c>
      <c r="C55" s="63">
        <v>12</v>
      </c>
      <c r="D55" s="74"/>
      <c r="E55" s="115"/>
      <c r="F55" s="68" t="s">
        <v>317</v>
      </c>
      <c r="G55" s="68"/>
      <c r="H55" s="70"/>
      <c r="I55" s="70"/>
      <c r="J55" s="116"/>
      <c r="K55" s="124" t="s">
        <v>338</v>
      </c>
      <c r="L55" s="124" t="s">
        <v>321</v>
      </c>
      <c r="M55" s="116"/>
      <c r="N55" s="124" t="s">
        <v>323</v>
      </c>
      <c r="O55" s="124"/>
      <c r="P55" s="116"/>
      <c r="Q55" s="122" t="s">
        <v>325</v>
      </c>
      <c r="R55" s="124" t="s">
        <v>326</v>
      </c>
      <c r="S55" s="122"/>
      <c r="T55" s="122" t="s">
        <v>328</v>
      </c>
      <c r="U55" s="131"/>
      <c r="V55" s="127"/>
      <c r="W55" s="131" t="s">
        <v>331</v>
      </c>
      <c r="X55" s="52"/>
      <c r="Y55" s="127" t="s">
        <v>431</v>
      </c>
      <c r="Z55" s="131"/>
      <c r="AA55" s="149" t="s">
        <v>433</v>
      </c>
      <c r="AB55" s="138" t="s">
        <v>434</v>
      </c>
      <c r="AC55" s="52"/>
      <c r="AD55" s="150">
        <f t="shared" si="0"/>
        <v>11</v>
      </c>
    </row>
    <row r="56" spans="1:35" ht="15.75" customHeight="1" x14ac:dyDescent="0.2">
      <c r="A56" s="47">
        <v>49</v>
      </c>
      <c r="B56" s="48" t="s">
        <v>66</v>
      </c>
      <c r="C56" s="63">
        <v>11</v>
      </c>
      <c r="D56" s="74" t="s">
        <v>19</v>
      </c>
      <c r="E56" s="140"/>
      <c r="F56" s="68" t="s">
        <v>317</v>
      </c>
      <c r="G56" s="68"/>
      <c r="H56" s="68"/>
      <c r="I56" s="70"/>
      <c r="J56" s="116"/>
      <c r="K56" s="122" t="s">
        <v>338</v>
      </c>
      <c r="L56" s="124" t="s">
        <v>321</v>
      </c>
      <c r="M56" s="117"/>
      <c r="N56" s="124" t="s">
        <v>323</v>
      </c>
      <c r="O56" s="122"/>
      <c r="P56" s="124"/>
      <c r="Q56" s="116"/>
      <c r="R56" s="116"/>
      <c r="S56" s="124" t="s">
        <v>327</v>
      </c>
      <c r="T56" s="122" t="s">
        <v>328</v>
      </c>
      <c r="U56" s="52"/>
      <c r="V56" s="131" t="s">
        <v>330</v>
      </c>
      <c r="W56" s="131" t="s">
        <v>331</v>
      </c>
      <c r="X56" s="136"/>
      <c r="Y56" s="131" t="s">
        <v>431</v>
      </c>
      <c r="Z56" s="131" t="s">
        <v>432</v>
      </c>
      <c r="AA56" s="149" t="s">
        <v>433</v>
      </c>
      <c r="AB56" s="52"/>
      <c r="AC56" s="138"/>
      <c r="AD56" s="150">
        <f t="shared" si="0"/>
        <v>11</v>
      </c>
    </row>
    <row r="57" spans="1:35" ht="15.75" customHeight="1" x14ac:dyDescent="0.2">
      <c r="A57" s="47">
        <v>50</v>
      </c>
      <c r="B57" s="48" t="s">
        <v>414</v>
      </c>
      <c r="C57" s="63">
        <v>11</v>
      </c>
      <c r="D57" s="73"/>
      <c r="E57" s="139"/>
      <c r="F57" s="68" t="s">
        <v>317</v>
      </c>
      <c r="G57" s="68" t="s">
        <v>318</v>
      </c>
      <c r="H57" s="68" t="s">
        <v>337</v>
      </c>
      <c r="I57" s="68" t="s">
        <v>320</v>
      </c>
      <c r="J57" s="124"/>
      <c r="K57" s="122"/>
      <c r="L57" s="124" t="s">
        <v>321</v>
      </c>
      <c r="M57" s="122"/>
      <c r="N57" s="124" t="s">
        <v>323</v>
      </c>
      <c r="O57" s="124"/>
      <c r="P57" s="117"/>
      <c r="Q57" s="124" t="s">
        <v>325</v>
      </c>
      <c r="R57" s="124" t="s">
        <v>326</v>
      </c>
      <c r="S57" s="124"/>
      <c r="T57" s="50"/>
      <c r="U57" s="131"/>
      <c r="V57" s="52"/>
      <c r="W57" s="127" t="s">
        <v>331</v>
      </c>
      <c r="X57" s="136"/>
      <c r="Y57" s="131" t="s">
        <v>431</v>
      </c>
      <c r="Z57" s="127" t="s">
        <v>432</v>
      </c>
      <c r="AA57" s="116"/>
      <c r="AB57" s="116"/>
      <c r="AC57" s="52"/>
      <c r="AD57" s="150">
        <f t="shared" si="0"/>
        <v>11</v>
      </c>
    </row>
    <row r="58" spans="1:35" ht="15.75" customHeight="1" x14ac:dyDescent="0.2">
      <c r="A58" s="47"/>
      <c r="B58" s="48" t="s">
        <v>52</v>
      </c>
      <c r="C58" s="63">
        <v>11</v>
      </c>
      <c r="D58" s="73"/>
      <c r="E58" s="68"/>
      <c r="F58" s="70"/>
      <c r="G58" s="68"/>
      <c r="H58" s="52"/>
      <c r="I58" s="131" t="s">
        <v>320</v>
      </c>
      <c r="J58" s="116"/>
      <c r="K58" s="116"/>
      <c r="L58" s="116"/>
      <c r="M58" s="124" t="s">
        <v>322</v>
      </c>
      <c r="N58" s="124" t="s">
        <v>323</v>
      </c>
      <c r="O58" s="116"/>
      <c r="P58" s="124" t="s">
        <v>486</v>
      </c>
      <c r="Q58" s="124" t="s">
        <v>325</v>
      </c>
      <c r="R58" s="124" t="s">
        <v>326</v>
      </c>
      <c r="S58" s="116"/>
      <c r="T58" s="50"/>
      <c r="U58" s="116"/>
      <c r="V58" s="116"/>
      <c r="W58" s="116"/>
      <c r="X58" s="136" t="s">
        <v>332</v>
      </c>
      <c r="Y58" s="131" t="s">
        <v>431</v>
      </c>
      <c r="Z58" s="127" t="s">
        <v>432</v>
      </c>
      <c r="AA58" s="149" t="s">
        <v>433</v>
      </c>
      <c r="AB58" s="136" t="s">
        <v>434</v>
      </c>
      <c r="AC58" s="138"/>
      <c r="AD58" s="150">
        <f t="shared" si="0"/>
        <v>11</v>
      </c>
    </row>
    <row r="59" spans="1:35" ht="15.75" customHeight="1" x14ac:dyDescent="0.2">
      <c r="A59" s="129">
        <v>52</v>
      </c>
      <c r="B59" s="48" t="s">
        <v>189</v>
      </c>
      <c r="C59" s="63">
        <v>10</v>
      </c>
      <c r="D59" s="73"/>
      <c r="E59" s="58"/>
      <c r="F59" s="68" t="s">
        <v>317</v>
      </c>
      <c r="G59" s="68" t="s">
        <v>318</v>
      </c>
      <c r="H59" s="68"/>
      <c r="I59" s="68" t="s">
        <v>320</v>
      </c>
      <c r="J59" s="124"/>
      <c r="K59" s="124"/>
      <c r="L59" s="52"/>
      <c r="M59" s="124"/>
      <c r="N59" s="124"/>
      <c r="O59" s="124"/>
      <c r="P59" s="122" t="s">
        <v>486</v>
      </c>
      <c r="Q59" s="116"/>
      <c r="R59" s="124" t="s">
        <v>326</v>
      </c>
      <c r="S59" s="124" t="s">
        <v>327</v>
      </c>
      <c r="T59" s="124" t="s">
        <v>328</v>
      </c>
      <c r="U59" s="131" t="s">
        <v>329</v>
      </c>
      <c r="V59" s="116"/>
      <c r="W59" s="127" t="s">
        <v>331</v>
      </c>
      <c r="X59" s="52"/>
      <c r="Y59" s="127"/>
      <c r="Z59" s="131"/>
      <c r="AA59" s="149" t="s">
        <v>433</v>
      </c>
      <c r="AB59" s="52"/>
      <c r="AC59" s="136"/>
      <c r="AD59" s="150">
        <f t="shared" si="0"/>
        <v>10</v>
      </c>
    </row>
    <row r="60" spans="1:35" ht="15.75" customHeight="1" x14ac:dyDescent="0.2">
      <c r="A60" s="47"/>
      <c r="B60" s="48" t="s">
        <v>166</v>
      </c>
      <c r="C60" s="63">
        <v>10</v>
      </c>
      <c r="D60" s="73"/>
      <c r="E60" s="115" t="s">
        <v>669</v>
      </c>
      <c r="F60" s="68" t="s">
        <v>317</v>
      </c>
      <c r="G60" s="68" t="s">
        <v>318</v>
      </c>
      <c r="H60" s="68" t="s">
        <v>337</v>
      </c>
      <c r="I60" s="68" t="s">
        <v>320</v>
      </c>
      <c r="J60" s="124" t="s">
        <v>397</v>
      </c>
      <c r="K60" s="122" t="s">
        <v>338</v>
      </c>
      <c r="L60" s="124"/>
      <c r="M60" s="124" t="s">
        <v>322</v>
      </c>
      <c r="N60" s="122" t="s">
        <v>323</v>
      </c>
      <c r="O60" s="122"/>
      <c r="P60" s="124"/>
      <c r="Q60" s="124"/>
      <c r="R60" s="122"/>
      <c r="S60" s="124" t="s">
        <v>327</v>
      </c>
      <c r="T60" s="124"/>
      <c r="U60" s="131"/>
      <c r="V60" s="127"/>
      <c r="W60" s="116"/>
      <c r="X60" s="53"/>
      <c r="Y60" s="116"/>
      <c r="Z60" s="116"/>
      <c r="AA60" s="131"/>
      <c r="AB60" s="138"/>
      <c r="AC60" s="116"/>
      <c r="AD60" s="150">
        <f t="shared" si="0"/>
        <v>10</v>
      </c>
    </row>
    <row r="61" spans="1:35" ht="15.75" customHeight="1" x14ac:dyDescent="0.2">
      <c r="A61" s="47">
        <v>54</v>
      </c>
      <c r="B61" s="48" t="s">
        <v>67</v>
      </c>
      <c r="C61" s="63">
        <v>9</v>
      </c>
      <c r="D61" s="74" t="s">
        <v>19</v>
      </c>
      <c r="E61" s="115" t="s">
        <v>669</v>
      </c>
      <c r="F61" s="69"/>
      <c r="G61" s="68" t="s">
        <v>318</v>
      </c>
      <c r="H61" s="68"/>
      <c r="I61" s="142"/>
      <c r="J61" s="122"/>
      <c r="K61" s="124" t="s">
        <v>338</v>
      </c>
      <c r="L61" s="124" t="s">
        <v>321</v>
      </c>
      <c r="M61" s="124" t="s">
        <v>322</v>
      </c>
      <c r="N61" s="122"/>
      <c r="O61" s="122" t="s">
        <v>380</v>
      </c>
      <c r="P61" s="117"/>
      <c r="Q61" s="124"/>
      <c r="R61" s="124"/>
      <c r="S61" s="124" t="s">
        <v>327</v>
      </c>
      <c r="T61" s="124"/>
      <c r="U61" s="52"/>
      <c r="V61" s="131" t="s">
        <v>330</v>
      </c>
      <c r="W61" s="52"/>
      <c r="X61" s="136"/>
      <c r="Y61" s="127"/>
      <c r="Z61" s="131" t="s">
        <v>432</v>
      </c>
      <c r="AA61" s="134"/>
      <c r="AB61" s="136"/>
      <c r="AC61" s="116"/>
      <c r="AD61" s="150">
        <f t="shared" si="0"/>
        <v>8</v>
      </c>
    </row>
    <row r="62" spans="1:35" ht="15.75" customHeight="1" x14ac:dyDescent="0.2">
      <c r="A62" s="47"/>
      <c r="B62" s="48" t="s">
        <v>471</v>
      </c>
      <c r="C62" s="63">
        <v>9</v>
      </c>
      <c r="D62" s="74" t="s">
        <v>19</v>
      </c>
      <c r="E62" s="140"/>
      <c r="F62" s="69" t="s">
        <v>317</v>
      </c>
      <c r="G62" s="68" t="s">
        <v>318</v>
      </c>
      <c r="H62" s="68" t="s">
        <v>337</v>
      </c>
      <c r="I62" s="68" t="s">
        <v>320</v>
      </c>
      <c r="J62" s="116"/>
      <c r="K62" s="124"/>
      <c r="L62" s="124"/>
      <c r="M62" s="124" t="s">
        <v>322</v>
      </c>
      <c r="N62" s="124" t="s">
        <v>323</v>
      </c>
      <c r="O62" s="124"/>
      <c r="P62" s="52"/>
      <c r="Q62" s="124"/>
      <c r="R62" s="124"/>
      <c r="S62" s="52"/>
      <c r="T62" s="124" t="s">
        <v>328</v>
      </c>
      <c r="U62" s="131"/>
      <c r="V62" s="116"/>
      <c r="W62" s="116"/>
      <c r="X62" s="136" t="s">
        <v>332</v>
      </c>
      <c r="Y62" s="131" t="s">
        <v>431</v>
      </c>
      <c r="Z62" s="116"/>
      <c r="AA62" s="116"/>
      <c r="AB62" s="116"/>
      <c r="AC62" s="52"/>
      <c r="AD62" s="150">
        <f t="shared" si="0"/>
        <v>9</v>
      </c>
    </row>
    <row r="63" spans="1:35" ht="15.75" customHeight="1" x14ac:dyDescent="0.2">
      <c r="A63" s="47">
        <v>56</v>
      </c>
      <c r="B63" s="48" t="s">
        <v>200</v>
      </c>
      <c r="C63" s="63">
        <v>9</v>
      </c>
      <c r="D63" s="73"/>
      <c r="E63" s="115"/>
      <c r="F63" s="68" t="s">
        <v>317</v>
      </c>
      <c r="G63" s="69"/>
      <c r="H63" s="141" t="s">
        <v>337</v>
      </c>
      <c r="I63" s="68" t="s">
        <v>320</v>
      </c>
      <c r="J63" s="124"/>
      <c r="K63" s="50"/>
      <c r="L63" s="124" t="s">
        <v>321</v>
      </c>
      <c r="M63" s="122" t="s">
        <v>322</v>
      </c>
      <c r="N63" s="124"/>
      <c r="O63" s="177"/>
      <c r="P63" s="116"/>
      <c r="Q63" s="117"/>
      <c r="R63" s="52"/>
      <c r="S63" s="122"/>
      <c r="T63" s="52"/>
      <c r="U63" s="52"/>
      <c r="V63" s="116"/>
      <c r="W63" s="131" t="s">
        <v>331</v>
      </c>
      <c r="X63" s="136" t="s">
        <v>332</v>
      </c>
      <c r="Y63" s="131" t="s">
        <v>431</v>
      </c>
      <c r="Z63" s="131" t="s">
        <v>432</v>
      </c>
      <c r="AA63" s="149"/>
      <c r="AB63" s="138"/>
      <c r="AC63" s="52"/>
      <c r="AD63" s="150">
        <f t="shared" si="0"/>
        <v>9</v>
      </c>
    </row>
    <row r="64" spans="1:35" ht="15.75" customHeight="1" x14ac:dyDescent="0.2">
      <c r="A64" s="47">
        <v>57</v>
      </c>
      <c r="B64" s="48" t="s">
        <v>257</v>
      </c>
      <c r="C64" s="63">
        <v>8</v>
      </c>
      <c r="D64" s="74" t="s">
        <v>19</v>
      </c>
      <c r="E64" s="140"/>
      <c r="F64" s="70"/>
      <c r="G64" s="141" t="s">
        <v>318</v>
      </c>
      <c r="H64" s="70"/>
      <c r="I64" s="143" t="s">
        <v>320</v>
      </c>
      <c r="J64" s="116"/>
      <c r="K64" s="124" t="s">
        <v>338</v>
      </c>
      <c r="L64" s="52"/>
      <c r="M64" s="116"/>
      <c r="N64" s="122"/>
      <c r="O64" s="122"/>
      <c r="P64" s="116"/>
      <c r="Q64" s="117"/>
      <c r="R64" s="124"/>
      <c r="S64" s="122" t="s">
        <v>327</v>
      </c>
      <c r="T64" s="124" t="s">
        <v>328</v>
      </c>
      <c r="U64" s="127"/>
      <c r="V64" s="116"/>
      <c r="W64" s="52"/>
      <c r="X64" s="136" t="s">
        <v>332</v>
      </c>
      <c r="Y64" s="127" t="s">
        <v>431</v>
      </c>
      <c r="Z64" s="116"/>
      <c r="AA64" s="134" t="s">
        <v>433</v>
      </c>
      <c r="AB64" s="138"/>
      <c r="AC64" s="52"/>
      <c r="AD64" s="150">
        <f t="shared" si="0"/>
        <v>8</v>
      </c>
    </row>
    <row r="65" spans="1:30" ht="15.75" customHeight="1" x14ac:dyDescent="0.2">
      <c r="A65" s="47">
        <v>58</v>
      </c>
      <c r="B65" s="48" t="s">
        <v>526</v>
      </c>
      <c r="C65" s="63">
        <v>8</v>
      </c>
      <c r="D65" s="73"/>
      <c r="E65" s="68"/>
      <c r="F65" s="68" t="s">
        <v>317</v>
      </c>
      <c r="G65" s="68" t="s">
        <v>318</v>
      </c>
      <c r="H65" s="68" t="s">
        <v>337</v>
      </c>
      <c r="I65" s="68" t="s">
        <v>320</v>
      </c>
      <c r="J65" s="124"/>
      <c r="K65" s="124" t="s">
        <v>338</v>
      </c>
      <c r="L65" s="124"/>
      <c r="M65" s="124" t="s">
        <v>322</v>
      </c>
      <c r="N65" s="124"/>
      <c r="O65" s="124"/>
      <c r="P65" s="122"/>
      <c r="Q65" s="124"/>
      <c r="R65" s="122" t="s">
        <v>326</v>
      </c>
      <c r="S65" s="124"/>
      <c r="T65" s="50"/>
      <c r="U65" s="127"/>
      <c r="V65" s="127"/>
      <c r="W65" s="127" t="s">
        <v>331</v>
      </c>
      <c r="X65" s="136"/>
      <c r="Y65" s="131"/>
      <c r="Z65" s="116"/>
      <c r="AA65" s="52"/>
      <c r="AB65" s="116"/>
      <c r="AC65" s="52"/>
      <c r="AD65" s="150">
        <f t="shared" si="0"/>
        <v>8</v>
      </c>
    </row>
    <row r="66" spans="1:30" ht="15.75" customHeight="1" x14ac:dyDescent="0.2">
      <c r="A66" s="47"/>
      <c r="B66" s="48" t="s">
        <v>197</v>
      </c>
      <c r="C66" s="63">
        <v>8</v>
      </c>
      <c r="D66" s="73"/>
      <c r="E66" s="139"/>
      <c r="F66" s="68"/>
      <c r="G66" s="175" t="s">
        <v>318</v>
      </c>
      <c r="H66" s="70"/>
      <c r="I66" s="69" t="s">
        <v>320</v>
      </c>
      <c r="J66" s="52"/>
      <c r="K66" s="124" t="s">
        <v>338</v>
      </c>
      <c r="L66" s="124"/>
      <c r="M66" s="124"/>
      <c r="N66" s="122" t="s">
        <v>323</v>
      </c>
      <c r="O66" s="117"/>
      <c r="P66" s="122"/>
      <c r="Q66" s="122" t="s">
        <v>325</v>
      </c>
      <c r="R66" s="124"/>
      <c r="S66" s="124"/>
      <c r="T66" s="52"/>
      <c r="U66" s="131" t="s">
        <v>329</v>
      </c>
      <c r="V66" s="52"/>
      <c r="W66" s="131" t="s">
        <v>331</v>
      </c>
      <c r="X66" s="136" t="s">
        <v>332</v>
      </c>
      <c r="Y66" s="116"/>
      <c r="Z66" s="52"/>
      <c r="AA66" s="116"/>
      <c r="AB66" s="136"/>
      <c r="AC66" s="52"/>
      <c r="AD66" s="150">
        <f t="shared" si="0"/>
        <v>8</v>
      </c>
    </row>
    <row r="67" spans="1:30" ht="15.75" customHeight="1" x14ac:dyDescent="0.2">
      <c r="A67" s="47"/>
      <c r="B67" s="48" t="s">
        <v>596</v>
      </c>
      <c r="C67" s="63">
        <v>8</v>
      </c>
      <c r="D67" s="73"/>
      <c r="E67" s="68" t="s">
        <v>669</v>
      </c>
      <c r="F67" s="69" t="s">
        <v>317</v>
      </c>
      <c r="G67" s="68" t="s">
        <v>318</v>
      </c>
      <c r="H67" s="69" t="s">
        <v>337</v>
      </c>
      <c r="I67" s="68" t="s">
        <v>320</v>
      </c>
      <c r="J67" s="124"/>
      <c r="K67" s="124" t="s">
        <v>338</v>
      </c>
      <c r="L67" s="124" t="s">
        <v>321</v>
      </c>
      <c r="M67" s="122" t="s">
        <v>322</v>
      </c>
      <c r="N67" s="124"/>
      <c r="O67" s="124"/>
      <c r="P67" s="122"/>
      <c r="Q67" s="124"/>
      <c r="R67" s="116"/>
      <c r="S67" s="124"/>
      <c r="T67" s="117"/>
      <c r="U67" s="127"/>
      <c r="V67" s="116"/>
      <c r="W67" s="116"/>
      <c r="X67" s="53"/>
      <c r="Y67" s="131"/>
      <c r="Z67" s="127"/>
      <c r="AA67" s="134"/>
      <c r="AB67" s="136"/>
      <c r="AC67" s="52"/>
      <c r="AD67" s="150">
        <f t="shared" si="0"/>
        <v>8</v>
      </c>
    </row>
    <row r="68" spans="1:30" ht="15.75" customHeight="1" x14ac:dyDescent="0.2">
      <c r="A68" s="129"/>
      <c r="B68" s="48" t="s">
        <v>121</v>
      </c>
      <c r="C68" s="63">
        <v>8</v>
      </c>
      <c r="D68" s="126"/>
      <c r="E68" s="139"/>
      <c r="F68" s="176" t="s">
        <v>317</v>
      </c>
      <c r="G68" s="69"/>
      <c r="H68" s="52"/>
      <c r="I68" s="143" t="s">
        <v>320</v>
      </c>
      <c r="J68" s="124"/>
      <c r="K68" s="117"/>
      <c r="L68" s="52"/>
      <c r="M68" s="124" t="s">
        <v>322</v>
      </c>
      <c r="N68" s="116"/>
      <c r="O68" s="124" t="s">
        <v>380</v>
      </c>
      <c r="P68" s="52"/>
      <c r="Q68" s="52"/>
      <c r="R68" s="116"/>
      <c r="S68" s="122" t="s">
        <v>327</v>
      </c>
      <c r="T68" s="52"/>
      <c r="U68" s="116"/>
      <c r="V68" s="52"/>
      <c r="W68" s="131" t="s">
        <v>331</v>
      </c>
      <c r="X68" s="52"/>
      <c r="Y68" s="131" t="s">
        <v>431</v>
      </c>
      <c r="Z68" s="52"/>
      <c r="AA68" s="149" t="s">
        <v>433</v>
      </c>
      <c r="AB68" s="116"/>
      <c r="AC68" s="52"/>
      <c r="AD68" s="150">
        <f t="shared" si="0"/>
        <v>7</v>
      </c>
    </row>
    <row r="69" spans="1:30" ht="15.75" customHeight="1" x14ac:dyDescent="0.2">
      <c r="A69" s="129">
        <v>62</v>
      </c>
      <c r="B69" s="48" t="s">
        <v>127</v>
      </c>
      <c r="C69" s="63">
        <v>7</v>
      </c>
      <c r="D69" s="74" t="s">
        <v>36</v>
      </c>
      <c r="E69" s="139"/>
      <c r="F69" s="52"/>
      <c r="G69" s="70"/>
      <c r="H69" s="141" t="s">
        <v>337</v>
      </c>
      <c r="I69" s="68"/>
      <c r="J69" s="52"/>
      <c r="K69" s="116"/>
      <c r="L69" s="124" t="s">
        <v>321</v>
      </c>
      <c r="M69" s="122" t="s">
        <v>322</v>
      </c>
      <c r="N69" s="124"/>
      <c r="O69" s="124"/>
      <c r="P69" s="122"/>
      <c r="Q69" s="124" t="s">
        <v>325</v>
      </c>
      <c r="R69" s="124"/>
      <c r="S69" s="122" t="s">
        <v>327</v>
      </c>
      <c r="T69" s="52"/>
      <c r="U69" s="131"/>
      <c r="V69" s="131" t="s">
        <v>330</v>
      </c>
      <c r="W69" s="127"/>
      <c r="X69" s="52"/>
      <c r="Y69" s="131"/>
      <c r="Z69" s="52"/>
      <c r="AA69" s="116"/>
      <c r="AB69" s="52"/>
      <c r="AC69" s="52"/>
      <c r="AD69" s="150">
        <f t="shared" si="0"/>
        <v>6</v>
      </c>
    </row>
    <row r="70" spans="1:30" ht="15.75" customHeight="1" x14ac:dyDescent="0.2">
      <c r="A70" s="47">
        <v>63</v>
      </c>
      <c r="B70" s="48" t="s">
        <v>225</v>
      </c>
      <c r="C70" s="63">
        <v>6</v>
      </c>
      <c r="D70" s="137" t="s">
        <v>19</v>
      </c>
      <c r="E70" s="115" t="s">
        <v>669</v>
      </c>
      <c r="F70" s="68" t="s">
        <v>317</v>
      </c>
      <c r="G70" s="68" t="s">
        <v>318</v>
      </c>
      <c r="H70" s="68"/>
      <c r="I70" s="69"/>
      <c r="J70" s="124"/>
      <c r="K70" s="117"/>
      <c r="L70" s="122" t="s">
        <v>321</v>
      </c>
      <c r="M70" s="122" t="s">
        <v>322</v>
      </c>
      <c r="N70" s="122" t="s">
        <v>323</v>
      </c>
      <c r="O70" s="124"/>
      <c r="P70" s="124"/>
      <c r="Q70" s="124"/>
      <c r="R70" s="52"/>
      <c r="S70" s="52"/>
      <c r="T70" s="122"/>
      <c r="U70" s="52"/>
      <c r="V70" s="127"/>
      <c r="W70" s="116"/>
      <c r="X70" s="52"/>
      <c r="Y70" s="131"/>
      <c r="Z70" s="52"/>
      <c r="AA70" s="52"/>
      <c r="AB70" s="116"/>
      <c r="AC70" s="136"/>
      <c r="AD70" s="150">
        <f t="shared" si="0"/>
        <v>6</v>
      </c>
    </row>
    <row r="71" spans="1:30" ht="15.75" customHeight="1" x14ac:dyDescent="0.2">
      <c r="A71" s="47">
        <v>64</v>
      </c>
      <c r="B71" s="48" t="s">
        <v>97</v>
      </c>
      <c r="C71" s="63">
        <v>6</v>
      </c>
      <c r="D71" s="73"/>
      <c r="E71" s="139"/>
      <c r="F71" s="69"/>
      <c r="G71" s="70"/>
      <c r="H71" s="52"/>
      <c r="I71" s="116"/>
      <c r="J71" s="116"/>
      <c r="K71" s="116"/>
      <c r="L71" s="116"/>
      <c r="M71" s="124" t="s">
        <v>322</v>
      </c>
      <c r="N71" s="52"/>
      <c r="O71" s="52"/>
      <c r="P71" s="52"/>
      <c r="Q71" s="52"/>
      <c r="R71" s="52"/>
      <c r="S71" s="124" t="s">
        <v>327</v>
      </c>
      <c r="T71" s="122" t="s">
        <v>328</v>
      </c>
      <c r="U71" s="116"/>
      <c r="V71" s="52"/>
      <c r="W71" s="116"/>
      <c r="X71" s="136" t="s">
        <v>332</v>
      </c>
      <c r="Y71" s="127" t="s">
        <v>431</v>
      </c>
      <c r="Z71" s="52"/>
      <c r="AA71" s="134" t="s">
        <v>433</v>
      </c>
      <c r="AB71" s="52"/>
      <c r="AC71" s="52"/>
      <c r="AD71" s="150">
        <f t="shared" si="0"/>
        <v>6</v>
      </c>
    </row>
    <row r="72" spans="1:30" ht="15.75" customHeight="1" x14ac:dyDescent="0.2">
      <c r="A72" s="47"/>
      <c r="B72" s="48" t="s">
        <v>116</v>
      </c>
      <c r="C72" s="63">
        <v>6</v>
      </c>
      <c r="D72" s="74"/>
      <c r="E72" s="139"/>
      <c r="F72" s="68" t="s">
        <v>317</v>
      </c>
      <c r="G72" s="69" t="s">
        <v>318</v>
      </c>
      <c r="H72" s="68"/>
      <c r="I72" s="143"/>
      <c r="J72" s="124"/>
      <c r="K72" s="124" t="s">
        <v>338</v>
      </c>
      <c r="L72" s="116"/>
      <c r="M72" s="116"/>
      <c r="N72" s="117"/>
      <c r="O72" s="124"/>
      <c r="P72" s="124"/>
      <c r="Q72" s="124"/>
      <c r="R72" s="122" t="s">
        <v>326</v>
      </c>
      <c r="S72" s="122"/>
      <c r="T72" s="116"/>
      <c r="U72" s="52"/>
      <c r="V72" s="116"/>
      <c r="W72" s="131"/>
      <c r="X72" s="136" t="s">
        <v>332</v>
      </c>
      <c r="Y72" s="127"/>
      <c r="Z72" s="52"/>
      <c r="AA72" s="149" t="s">
        <v>433</v>
      </c>
      <c r="AB72" s="52"/>
      <c r="AC72" s="52"/>
      <c r="AD72" s="150">
        <f t="shared" si="0"/>
        <v>6</v>
      </c>
    </row>
    <row r="73" spans="1:30" ht="15.75" customHeight="1" x14ac:dyDescent="0.2">
      <c r="A73" s="47"/>
      <c r="B73" s="48" t="s">
        <v>56</v>
      </c>
      <c r="C73" s="63">
        <v>6</v>
      </c>
      <c r="D73" s="73"/>
      <c r="E73" s="68" t="s">
        <v>669</v>
      </c>
      <c r="F73" s="68" t="s">
        <v>317</v>
      </c>
      <c r="G73" s="68" t="s">
        <v>318</v>
      </c>
      <c r="H73" s="142"/>
      <c r="I73" s="143"/>
      <c r="J73" s="124"/>
      <c r="K73" s="117"/>
      <c r="L73" s="124" t="s">
        <v>321</v>
      </c>
      <c r="M73" s="124"/>
      <c r="N73" s="122" t="s">
        <v>323</v>
      </c>
      <c r="O73" s="122"/>
      <c r="P73" s="52"/>
      <c r="Q73" s="122" t="s">
        <v>325</v>
      </c>
      <c r="R73" s="122"/>
      <c r="S73" s="52"/>
      <c r="T73" s="52"/>
      <c r="U73" s="127"/>
      <c r="V73" s="52"/>
      <c r="W73" s="127"/>
      <c r="X73" s="52"/>
      <c r="Y73" s="127"/>
      <c r="Z73" s="52"/>
      <c r="AA73" s="116"/>
      <c r="AB73" s="138"/>
      <c r="AC73" s="52"/>
      <c r="AD73" s="150">
        <f t="shared" si="0"/>
        <v>6</v>
      </c>
    </row>
    <row r="74" spans="1:30" ht="15.75" customHeight="1" x14ac:dyDescent="0.2">
      <c r="A74" s="47">
        <v>67</v>
      </c>
      <c r="B74" s="48" t="s">
        <v>584</v>
      </c>
      <c r="C74" s="63">
        <v>5</v>
      </c>
      <c r="D74" s="73"/>
      <c r="E74" s="58"/>
      <c r="F74" s="68" t="s">
        <v>317</v>
      </c>
      <c r="G74" s="68"/>
      <c r="H74" s="141" t="s">
        <v>337</v>
      </c>
      <c r="I74" s="69" t="s">
        <v>320</v>
      </c>
      <c r="J74" s="124"/>
      <c r="K74" s="124"/>
      <c r="L74" s="116"/>
      <c r="M74" s="122" t="s">
        <v>322</v>
      </c>
      <c r="N74" s="116"/>
      <c r="O74" s="122" t="s">
        <v>380</v>
      </c>
      <c r="P74" s="52"/>
      <c r="Q74" s="52"/>
      <c r="R74" s="124"/>
      <c r="S74" s="124"/>
      <c r="T74" s="52"/>
      <c r="U74" s="52"/>
      <c r="V74" s="116"/>
      <c r="W74" s="127"/>
      <c r="X74" s="52"/>
      <c r="Y74" s="116"/>
      <c r="Z74" s="52"/>
      <c r="AA74" s="116"/>
      <c r="AB74" s="136"/>
      <c r="AC74" s="116"/>
      <c r="AD74" s="150">
        <f t="shared" si="0"/>
        <v>4</v>
      </c>
    </row>
    <row r="75" spans="1:30" ht="15.75" customHeight="1" x14ac:dyDescent="0.2">
      <c r="A75" s="47"/>
      <c r="B75" s="48" t="s">
        <v>107</v>
      </c>
      <c r="C75" s="63">
        <v>5</v>
      </c>
      <c r="D75" s="73"/>
      <c r="E75" s="68" t="s">
        <v>669</v>
      </c>
      <c r="F75" s="68"/>
      <c r="G75" s="68"/>
      <c r="H75" s="69"/>
      <c r="I75" s="116"/>
      <c r="J75" s="116"/>
      <c r="K75" s="52"/>
      <c r="L75" s="52"/>
      <c r="M75" s="116"/>
      <c r="N75" s="116"/>
      <c r="O75" s="52"/>
      <c r="P75" s="52"/>
      <c r="Q75" s="52"/>
      <c r="R75" s="52"/>
      <c r="S75" s="116"/>
      <c r="T75" s="116"/>
      <c r="U75" s="131" t="s">
        <v>329</v>
      </c>
      <c r="V75" s="52"/>
      <c r="W75" s="116"/>
      <c r="X75" s="136" t="s">
        <v>332</v>
      </c>
      <c r="Y75" s="116"/>
      <c r="Z75" s="52"/>
      <c r="AA75" s="134" t="s">
        <v>433</v>
      </c>
      <c r="AB75" s="136" t="s">
        <v>434</v>
      </c>
      <c r="AC75" s="52"/>
      <c r="AD75" s="150">
        <f t="shared" ref="AD75:AD138" si="1">COUNTA(E75:N75,P75:AB75)</f>
        <v>5</v>
      </c>
    </row>
    <row r="76" spans="1:30" ht="15.75" customHeight="1" x14ac:dyDescent="0.2">
      <c r="A76" s="47">
        <v>69</v>
      </c>
      <c r="B76" s="48" t="s">
        <v>104</v>
      </c>
      <c r="C76" s="63">
        <v>4</v>
      </c>
      <c r="D76" s="74" t="s">
        <v>19</v>
      </c>
      <c r="E76" s="68" t="s">
        <v>669</v>
      </c>
      <c r="F76" s="68"/>
      <c r="G76" s="68" t="s">
        <v>318</v>
      </c>
      <c r="H76" s="52"/>
      <c r="I76" s="68"/>
      <c r="J76" s="124" t="s">
        <v>397</v>
      </c>
      <c r="K76" s="124"/>
      <c r="L76" s="52"/>
      <c r="M76" s="52"/>
      <c r="N76" s="124"/>
      <c r="O76" s="117"/>
      <c r="P76" s="52"/>
      <c r="Q76" s="52"/>
      <c r="R76" s="124"/>
      <c r="S76" s="116"/>
      <c r="T76" s="124"/>
      <c r="U76" s="116"/>
      <c r="V76" s="131"/>
      <c r="W76" s="127" t="s">
        <v>331</v>
      </c>
      <c r="X76" s="136"/>
      <c r="Y76" s="52"/>
      <c r="Z76" s="131"/>
      <c r="AA76" s="52"/>
      <c r="AB76" s="52"/>
      <c r="AC76" s="52"/>
      <c r="AD76" s="150">
        <f t="shared" si="1"/>
        <v>4</v>
      </c>
    </row>
    <row r="77" spans="1:30" ht="15.75" customHeight="1" x14ac:dyDescent="0.2">
      <c r="A77" s="47">
        <v>70</v>
      </c>
      <c r="B77" s="48" t="s">
        <v>240</v>
      </c>
      <c r="C77" s="63">
        <v>4</v>
      </c>
      <c r="D77" s="74"/>
      <c r="E77" s="68" t="s">
        <v>669</v>
      </c>
      <c r="F77" s="68" t="s">
        <v>317</v>
      </c>
      <c r="G77" s="68"/>
      <c r="H77" s="52"/>
      <c r="I77" s="122"/>
      <c r="J77" s="124"/>
      <c r="K77" s="124"/>
      <c r="L77" s="52"/>
      <c r="M77" s="116"/>
      <c r="N77" s="52"/>
      <c r="O77" s="52"/>
      <c r="P77" s="52"/>
      <c r="Q77" s="122" t="s">
        <v>325</v>
      </c>
      <c r="R77" s="116"/>
      <c r="S77" s="116"/>
      <c r="T77" s="52"/>
      <c r="U77" s="52"/>
      <c r="V77" s="52"/>
      <c r="W77" s="52"/>
      <c r="X77" s="52"/>
      <c r="Y77" s="116"/>
      <c r="Z77" s="127" t="s">
        <v>432</v>
      </c>
      <c r="AA77" s="127"/>
      <c r="AB77" s="116"/>
      <c r="AC77" s="52"/>
      <c r="AD77" s="150">
        <f t="shared" si="1"/>
        <v>4</v>
      </c>
    </row>
    <row r="78" spans="1:30" ht="15.75" customHeight="1" x14ac:dyDescent="0.2">
      <c r="A78" s="47"/>
      <c r="B78" s="48" t="s">
        <v>567</v>
      </c>
      <c r="C78" s="63">
        <v>4</v>
      </c>
      <c r="D78" s="73"/>
      <c r="E78" s="115" t="s">
        <v>669</v>
      </c>
      <c r="F78" s="68" t="s">
        <v>317</v>
      </c>
      <c r="G78" s="68" t="s">
        <v>318</v>
      </c>
      <c r="H78" s="69" t="s">
        <v>337</v>
      </c>
      <c r="I78" s="69"/>
      <c r="J78" s="122"/>
      <c r="K78" s="124"/>
      <c r="L78" s="122"/>
      <c r="M78" s="122"/>
      <c r="N78" s="52"/>
      <c r="O78" s="122"/>
      <c r="P78" s="116"/>
      <c r="Q78" s="122"/>
      <c r="R78" s="122"/>
      <c r="S78" s="116"/>
      <c r="T78" s="52"/>
      <c r="U78" s="52"/>
      <c r="V78" s="116"/>
      <c r="W78" s="127"/>
      <c r="X78" s="52"/>
      <c r="Y78" s="52"/>
      <c r="Z78" s="52"/>
      <c r="AA78" s="52"/>
      <c r="AB78" s="116"/>
      <c r="AC78" s="52"/>
      <c r="AD78" s="150">
        <f t="shared" si="1"/>
        <v>4</v>
      </c>
    </row>
    <row r="79" spans="1:30" ht="15.75" customHeight="1" x14ac:dyDescent="0.2">
      <c r="A79" s="47"/>
      <c r="B79" s="48" t="s">
        <v>574</v>
      </c>
      <c r="C79" s="63">
        <v>4</v>
      </c>
      <c r="D79" s="73"/>
      <c r="E79" s="115"/>
      <c r="F79" s="69" t="s">
        <v>317</v>
      </c>
      <c r="G79" s="141"/>
      <c r="H79" s="50"/>
      <c r="I79" s="52"/>
      <c r="J79" s="52"/>
      <c r="K79" s="52"/>
      <c r="L79" s="116"/>
      <c r="M79" s="122" t="s">
        <v>322</v>
      </c>
      <c r="N79" s="116"/>
      <c r="O79" s="116"/>
      <c r="P79" s="122" t="s">
        <v>486</v>
      </c>
      <c r="Q79" s="52"/>
      <c r="R79" s="52"/>
      <c r="S79" s="124"/>
      <c r="T79" s="122"/>
      <c r="U79" s="52"/>
      <c r="V79" s="127"/>
      <c r="W79" s="52"/>
      <c r="X79" s="136"/>
      <c r="Y79" s="52"/>
      <c r="Z79" s="52"/>
      <c r="AA79" s="52"/>
      <c r="AB79" s="138" t="s">
        <v>434</v>
      </c>
      <c r="AC79" s="52"/>
      <c r="AD79" s="150">
        <f t="shared" si="1"/>
        <v>4</v>
      </c>
    </row>
    <row r="80" spans="1:30" ht="15.75" customHeight="1" x14ac:dyDescent="0.2">
      <c r="A80" s="47"/>
      <c r="B80" s="48" t="s">
        <v>159</v>
      </c>
      <c r="C80" s="63">
        <v>4</v>
      </c>
      <c r="D80" s="73"/>
      <c r="E80" s="115"/>
      <c r="F80" s="70"/>
      <c r="G80" s="69"/>
      <c r="H80" s="52"/>
      <c r="I80" s="127" t="s">
        <v>320</v>
      </c>
      <c r="J80" s="52"/>
      <c r="K80" s="116"/>
      <c r="L80" s="122" t="s">
        <v>321</v>
      </c>
      <c r="M80" s="122" t="s">
        <v>322</v>
      </c>
      <c r="N80" s="52"/>
      <c r="O80" s="52"/>
      <c r="P80" s="124"/>
      <c r="Q80" s="52"/>
      <c r="R80" s="52"/>
      <c r="S80" s="122" t="s">
        <v>327</v>
      </c>
      <c r="T80" s="52"/>
      <c r="U80" s="52"/>
      <c r="V80" s="52"/>
      <c r="W80" s="116"/>
      <c r="X80" s="52"/>
      <c r="Y80" s="127"/>
      <c r="Z80" s="127"/>
      <c r="AA80" s="52"/>
      <c r="AB80" s="136"/>
      <c r="AC80" s="52"/>
      <c r="AD80" s="150">
        <f t="shared" si="1"/>
        <v>4</v>
      </c>
    </row>
    <row r="81" spans="1:30" ht="15.75" customHeight="1" x14ac:dyDescent="0.2">
      <c r="A81" s="47"/>
      <c r="B81" s="48" t="s">
        <v>510</v>
      </c>
      <c r="C81" s="63">
        <v>4</v>
      </c>
      <c r="D81" s="73"/>
      <c r="E81" s="58"/>
      <c r="F81" s="176" t="s">
        <v>317</v>
      </c>
      <c r="G81" s="68" t="s">
        <v>318</v>
      </c>
      <c r="H81" s="68" t="s">
        <v>337</v>
      </c>
      <c r="I81" s="50"/>
      <c r="J81" s="52"/>
      <c r="K81" s="52"/>
      <c r="L81" s="116"/>
      <c r="M81" s="122"/>
      <c r="N81" s="124" t="s">
        <v>323</v>
      </c>
      <c r="O81" s="124"/>
      <c r="P81" s="59"/>
      <c r="Q81" s="52"/>
      <c r="R81" s="122"/>
      <c r="S81" s="52"/>
      <c r="T81" s="122"/>
      <c r="U81" s="131"/>
      <c r="V81" s="127"/>
      <c r="W81" s="127"/>
      <c r="X81" s="52"/>
      <c r="Y81" s="52"/>
      <c r="Z81" s="116"/>
      <c r="AA81" s="134"/>
      <c r="AB81" s="52"/>
      <c r="AC81" s="52"/>
      <c r="AD81" s="150">
        <f t="shared" si="1"/>
        <v>4</v>
      </c>
    </row>
    <row r="82" spans="1:30" ht="15.75" customHeight="1" x14ac:dyDescent="0.2">
      <c r="A82" s="47">
        <v>75</v>
      </c>
      <c r="B82" s="48" t="s">
        <v>105</v>
      </c>
      <c r="C82" s="63">
        <v>3</v>
      </c>
      <c r="D82" s="74" t="s">
        <v>19</v>
      </c>
      <c r="E82" s="115"/>
      <c r="F82" s="69"/>
      <c r="G82" s="69"/>
      <c r="H82" s="142"/>
      <c r="I82" s="142"/>
      <c r="J82" s="124"/>
      <c r="K82" s="116"/>
      <c r="L82" s="116"/>
      <c r="M82" s="116"/>
      <c r="N82" s="52"/>
      <c r="O82" s="52"/>
      <c r="P82" s="52"/>
      <c r="Q82" s="52"/>
      <c r="R82" s="52"/>
      <c r="S82" s="52"/>
      <c r="T82" s="116"/>
      <c r="U82" s="52"/>
      <c r="V82" s="116"/>
      <c r="W82" s="127" t="s">
        <v>331</v>
      </c>
      <c r="X82" s="52"/>
      <c r="Y82" s="127" t="s">
        <v>431</v>
      </c>
      <c r="Z82" s="52"/>
      <c r="AA82" s="52"/>
      <c r="AB82" s="136" t="s">
        <v>434</v>
      </c>
      <c r="AC82" s="52"/>
      <c r="AD82" s="150">
        <f t="shared" si="1"/>
        <v>3</v>
      </c>
    </row>
    <row r="83" spans="1:30" ht="15.75" customHeight="1" x14ac:dyDescent="0.2">
      <c r="A83" s="47">
        <v>76</v>
      </c>
      <c r="B83" s="48" t="s">
        <v>81</v>
      </c>
      <c r="C83" s="63">
        <v>3</v>
      </c>
      <c r="D83" s="73"/>
      <c r="E83" s="58"/>
      <c r="F83" s="68" t="s">
        <v>317</v>
      </c>
      <c r="G83" s="68"/>
      <c r="H83" s="122"/>
      <c r="I83" s="142"/>
      <c r="J83" s="52"/>
      <c r="K83" s="124" t="s">
        <v>338</v>
      </c>
      <c r="L83" s="52"/>
      <c r="M83" s="52"/>
      <c r="N83" s="116"/>
      <c r="O83" s="52"/>
      <c r="P83" s="52"/>
      <c r="Q83" s="122"/>
      <c r="R83" s="52"/>
      <c r="S83" s="52"/>
      <c r="T83" s="52"/>
      <c r="U83" s="52"/>
      <c r="V83" s="131" t="s">
        <v>330</v>
      </c>
      <c r="W83" s="127"/>
      <c r="X83" s="136"/>
      <c r="Y83" s="52"/>
      <c r="Z83" s="131"/>
      <c r="AA83" s="52"/>
      <c r="AB83" s="52"/>
      <c r="AC83" s="52"/>
      <c r="AD83" s="150">
        <f t="shared" si="1"/>
        <v>3</v>
      </c>
    </row>
    <row r="84" spans="1:30" ht="15.75" customHeight="1" x14ac:dyDescent="0.2">
      <c r="A84" s="47"/>
      <c r="B84" s="48" t="s">
        <v>45</v>
      </c>
      <c r="C84" s="63">
        <v>3</v>
      </c>
      <c r="D84" s="126"/>
      <c r="E84" s="68" t="s">
        <v>669</v>
      </c>
      <c r="F84" s="69"/>
      <c r="G84" s="68" t="s">
        <v>318</v>
      </c>
      <c r="H84" s="69"/>
      <c r="I84" s="70"/>
      <c r="J84" s="122"/>
      <c r="K84" s="122"/>
      <c r="L84" s="125"/>
      <c r="M84" s="124"/>
      <c r="N84" s="122" t="s">
        <v>323</v>
      </c>
      <c r="O84" s="122"/>
      <c r="P84" s="116"/>
      <c r="Q84" s="50"/>
      <c r="R84" s="127"/>
      <c r="S84" s="52"/>
      <c r="T84" s="52"/>
      <c r="U84" s="52"/>
      <c r="V84" s="52"/>
      <c r="W84" s="52"/>
      <c r="X84" s="52"/>
      <c r="Y84" s="52"/>
      <c r="Z84" s="52"/>
      <c r="AA84" s="116"/>
      <c r="AB84" s="116"/>
      <c r="AC84" s="52"/>
      <c r="AD84" s="150">
        <f t="shared" si="1"/>
        <v>3</v>
      </c>
    </row>
    <row r="85" spans="1:30" ht="15.75" customHeight="1" x14ac:dyDescent="0.2">
      <c r="A85" s="47"/>
      <c r="B85" s="48" t="s">
        <v>634</v>
      </c>
      <c r="C85" s="63">
        <v>3</v>
      </c>
      <c r="D85" s="73"/>
      <c r="E85" s="140"/>
      <c r="F85" s="68" t="s">
        <v>317</v>
      </c>
      <c r="G85" s="68"/>
      <c r="H85" s="69"/>
      <c r="I85" s="70"/>
      <c r="J85" s="122"/>
      <c r="K85" s="50"/>
      <c r="L85" s="116"/>
      <c r="M85" s="124" t="s">
        <v>322</v>
      </c>
      <c r="N85" s="52"/>
      <c r="O85" s="52"/>
      <c r="P85" s="52"/>
      <c r="Q85" s="52"/>
      <c r="R85" s="116"/>
      <c r="S85" s="52"/>
      <c r="T85" s="122" t="s">
        <v>328</v>
      </c>
      <c r="U85" s="127"/>
      <c r="V85" s="52"/>
      <c r="W85" s="116"/>
      <c r="X85" s="52"/>
      <c r="Y85" s="52"/>
      <c r="Z85" s="52"/>
      <c r="AA85" s="52"/>
      <c r="AB85" s="52"/>
      <c r="AC85" s="52"/>
      <c r="AD85" s="150">
        <f t="shared" si="1"/>
        <v>3</v>
      </c>
    </row>
    <row r="86" spans="1:30" ht="15" customHeight="1" x14ac:dyDescent="0.2">
      <c r="A86" s="47"/>
      <c r="B86" s="48" t="s">
        <v>583</v>
      </c>
      <c r="C86" s="63">
        <v>3</v>
      </c>
      <c r="D86" s="74"/>
      <c r="E86" s="58"/>
      <c r="F86" s="70"/>
      <c r="G86" s="69"/>
      <c r="H86" s="127" t="s">
        <v>337</v>
      </c>
      <c r="I86" s="141" t="s">
        <v>320</v>
      </c>
      <c r="J86" s="117"/>
      <c r="K86" s="50"/>
      <c r="L86" s="122"/>
      <c r="M86" s="122" t="s">
        <v>322</v>
      </c>
      <c r="N86" s="50"/>
      <c r="O86" s="38" t="s">
        <v>19</v>
      </c>
      <c r="P86" s="52"/>
      <c r="Q86" s="52"/>
      <c r="R86" s="116"/>
      <c r="S86" s="52"/>
      <c r="T86" s="52"/>
      <c r="U86" s="52"/>
      <c r="V86" s="52"/>
      <c r="W86" s="52"/>
      <c r="X86" s="136"/>
      <c r="Y86" s="52"/>
      <c r="Z86" s="52"/>
      <c r="AA86" s="52"/>
      <c r="AB86" s="136"/>
      <c r="AC86" s="52"/>
      <c r="AD86" s="150">
        <f t="shared" si="1"/>
        <v>3</v>
      </c>
    </row>
    <row r="87" spans="1:30" ht="15.75" hidden="1" customHeight="1" x14ac:dyDescent="0.2">
      <c r="A87" s="47"/>
      <c r="B87" s="48" t="s">
        <v>670</v>
      </c>
      <c r="C87" s="49"/>
      <c r="D87" s="73"/>
      <c r="E87" s="58"/>
      <c r="F87" s="68"/>
      <c r="G87" s="68"/>
      <c r="H87" s="52"/>
      <c r="I87" s="52"/>
      <c r="J87" s="52"/>
      <c r="K87" s="116"/>
      <c r="L87" s="52"/>
      <c r="M87" s="122"/>
      <c r="N87" s="122"/>
      <c r="O87" s="124"/>
      <c r="P87" s="116"/>
      <c r="Q87" s="52"/>
      <c r="R87" s="116"/>
      <c r="S87" s="52"/>
      <c r="T87" s="52"/>
      <c r="U87" s="52"/>
      <c r="V87" s="52"/>
      <c r="W87" s="116"/>
      <c r="X87" s="52"/>
      <c r="Y87" s="52"/>
      <c r="Z87" s="52"/>
      <c r="AA87" s="52"/>
      <c r="AB87" s="52"/>
      <c r="AC87" s="52"/>
      <c r="AD87" s="150">
        <f t="shared" si="1"/>
        <v>0</v>
      </c>
    </row>
    <row r="88" spans="1:30" ht="15.75" customHeight="1" x14ac:dyDescent="0.2">
      <c r="A88" s="47"/>
      <c r="B88" s="48" t="s">
        <v>585</v>
      </c>
      <c r="C88" s="63">
        <v>3</v>
      </c>
      <c r="D88" s="74"/>
      <c r="E88" s="115" t="s">
        <v>669</v>
      </c>
      <c r="F88" s="68" t="s">
        <v>317</v>
      </c>
      <c r="G88" s="68" t="s">
        <v>318</v>
      </c>
      <c r="H88" s="69"/>
      <c r="I88" s="122"/>
      <c r="J88" s="52"/>
      <c r="K88" s="116"/>
      <c r="L88" s="51"/>
      <c r="M88" s="52"/>
      <c r="N88" s="122"/>
      <c r="O88" s="116"/>
      <c r="P88" s="116"/>
      <c r="Q88" s="116"/>
      <c r="R88" s="116"/>
      <c r="S88" s="122"/>
      <c r="T88" s="116"/>
      <c r="U88" s="127"/>
      <c r="V88" s="52"/>
      <c r="W88" s="116"/>
      <c r="X88" s="52"/>
      <c r="Y88" s="52"/>
      <c r="Z88" s="52"/>
      <c r="AA88" s="116"/>
      <c r="AB88" s="52"/>
      <c r="AC88" s="52"/>
      <c r="AD88" s="150">
        <f t="shared" si="1"/>
        <v>3</v>
      </c>
    </row>
    <row r="89" spans="1:30" ht="15.75" hidden="1" customHeight="1" x14ac:dyDescent="0.2">
      <c r="A89" s="129"/>
      <c r="B89" s="48" t="s">
        <v>515</v>
      </c>
      <c r="C89" s="63"/>
      <c r="D89" s="73"/>
      <c r="E89" s="139"/>
      <c r="F89" s="69"/>
      <c r="G89" s="68"/>
      <c r="H89" s="122"/>
      <c r="I89" s="50"/>
      <c r="J89" s="52"/>
      <c r="K89" s="52"/>
      <c r="L89" s="122"/>
      <c r="M89" s="52"/>
      <c r="N89" s="52"/>
      <c r="O89" s="52"/>
      <c r="P89" s="52"/>
      <c r="Q89" s="116"/>
      <c r="R89" s="52"/>
      <c r="S89" s="52"/>
      <c r="T89" s="52"/>
      <c r="U89" s="52"/>
      <c r="V89" s="52"/>
      <c r="W89" s="116"/>
      <c r="X89" s="52"/>
      <c r="Y89" s="52"/>
      <c r="Z89" s="52"/>
      <c r="AA89" s="52"/>
      <c r="AB89" s="52"/>
      <c r="AC89" s="52"/>
      <c r="AD89" s="150">
        <f t="shared" si="1"/>
        <v>0</v>
      </c>
    </row>
    <row r="90" spans="1:30" ht="15.75" hidden="1" customHeight="1" x14ac:dyDescent="0.2">
      <c r="A90" s="47">
        <v>84</v>
      </c>
      <c r="B90" s="48" t="s">
        <v>516</v>
      </c>
      <c r="C90" s="49"/>
      <c r="D90" s="73"/>
      <c r="E90" s="58"/>
      <c r="F90" s="69"/>
      <c r="G90" s="68"/>
      <c r="H90" s="52"/>
      <c r="I90" s="70"/>
      <c r="J90" s="122"/>
      <c r="K90" s="122"/>
      <c r="L90" s="122"/>
      <c r="M90" s="116"/>
      <c r="N90" s="52"/>
      <c r="O90" s="52"/>
      <c r="P90" s="52"/>
      <c r="Q90" s="52"/>
      <c r="R90" s="124"/>
      <c r="S90" s="116"/>
      <c r="T90" s="52"/>
      <c r="U90" s="52"/>
      <c r="V90" s="52"/>
      <c r="W90" s="52"/>
      <c r="X90" s="52"/>
      <c r="Y90" s="52"/>
      <c r="Z90" s="52"/>
      <c r="AA90" s="116"/>
      <c r="AB90" s="52"/>
      <c r="AC90" s="52"/>
      <c r="AD90" s="150">
        <f t="shared" si="1"/>
        <v>0</v>
      </c>
    </row>
    <row r="91" spans="1:30" ht="15.75" customHeight="1" x14ac:dyDescent="0.2">
      <c r="A91" s="47"/>
      <c r="B91" s="48" t="s">
        <v>590</v>
      </c>
      <c r="C91" s="49">
        <v>3</v>
      </c>
      <c r="D91" s="73"/>
      <c r="E91" s="57"/>
      <c r="F91" s="69" t="s">
        <v>317</v>
      </c>
      <c r="G91" s="69"/>
      <c r="H91" s="52"/>
      <c r="I91" s="52"/>
      <c r="J91" s="52"/>
      <c r="K91" s="122" t="s">
        <v>338</v>
      </c>
      <c r="L91" s="122" t="s">
        <v>321</v>
      </c>
      <c r="M91" s="116"/>
      <c r="N91" s="52"/>
      <c r="O91" s="52"/>
      <c r="P91" s="52"/>
      <c r="Q91" s="122"/>
      <c r="R91" s="52"/>
      <c r="S91" s="52"/>
      <c r="T91" s="52"/>
      <c r="U91" s="52"/>
      <c r="V91" s="116"/>
      <c r="W91" s="52"/>
      <c r="X91" s="52"/>
      <c r="Y91" s="52"/>
      <c r="Z91" s="52"/>
      <c r="AA91" s="52"/>
      <c r="AB91" s="52"/>
      <c r="AC91" s="52"/>
      <c r="AD91" s="150">
        <f t="shared" si="1"/>
        <v>3</v>
      </c>
    </row>
    <row r="92" spans="1:30" ht="15.75" hidden="1" customHeight="1" x14ac:dyDescent="0.2">
      <c r="A92" s="47">
        <v>74</v>
      </c>
      <c r="B92" s="48" t="s">
        <v>671</v>
      </c>
      <c r="C92" s="49"/>
      <c r="D92" s="73"/>
      <c r="E92" s="58"/>
      <c r="F92" s="69"/>
      <c r="G92" s="52"/>
      <c r="H92" s="52"/>
      <c r="I92" s="52"/>
      <c r="J92" s="52"/>
      <c r="K92" s="52"/>
      <c r="L92" s="52"/>
      <c r="M92" s="52"/>
      <c r="N92" s="52"/>
      <c r="O92" s="52"/>
      <c r="P92" s="52"/>
      <c r="Q92" s="52"/>
      <c r="R92" s="52"/>
      <c r="S92" s="52"/>
      <c r="T92" s="52"/>
      <c r="U92" s="52"/>
      <c r="V92" s="52"/>
      <c r="W92" s="52"/>
      <c r="X92" s="52"/>
      <c r="Y92" s="52"/>
      <c r="Z92" s="52"/>
      <c r="AA92" s="52"/>
      <c r="AB92" s="52"/>
      <c r="AC92" s="52"/>
      <c r="AD92" s="150">
        <f t="shared" si="1"/>
        <v>0</v>
      </c>
    </row>
    <row r="93" spans="1:30" ht="15.75" hidden="1" customHeight="1" x14ac:dyDescent="0.2">
      <c r="A93" s="5"/>
      <c r="B93" s="48" t="s">
        <v>672</v>
      </c>
      <c r="C93" s="49"/>
      <c r="D93" s="73"/>
      <c r="E93" s="58"/>
      <c r="F93" s="69"/>
      <c r="G93" s="52"/>
      <c r="H93" s="52"/>
      <c r="I93" s="116"/>
      <c r="J93" s="116"/>
      <c r="K93" s="52"/>
      <c r="L93" s="52"/>
      <c r="M93" s="116"/>
      <c r="N93" s="52"/>
      <c r="O93" s="52"/>
      <c r="P93" s="52"/>
      <c r="Q93" s="52"/>
      <c r="R93" s="52"/>
      <c r="S93" s="52"/>
      <c r="T93" s="52"/>
      <c r="U93" s="52"/>
      <c r="V93" s="52"/>
      <c r="W93" s="116"/>
      <c r="X93" s="136"/>
      <c r="Y93" s="52"/>
      <c r="Z93" s="52"/>
      <c r="AA93" s="127"/>
      <c r="AB93" s="138"/>
      <c r="AC93" s="52"/>
      <c r="AD93" s="150">
        <f t="shared" si="1"/>
        <v>0</v>
      </c>
    </row>
    <row r="94" spans="1:30" ht="15.75" hidden="1" customHeight="1" x14ac:dyDescent="0.2">
      <c r="A94" s="47"/>
      <c r="B94" s="48" t="s">
        <v>446</v>
      </c>
      <c r="C94" s="63"/>
      <c r="D94" s="73"/>
      <c r="E94" s="140"/>
      <c r="F94" s="68"/>
      <c r="G94" s="59"/>
      <c r="H94" s="52"/>
      <c r="I94" s="122"/>
      <c r="J94" s="116"/>
      <c r="K94" s="52"/>
      <c r="L94" s="52"/>
      <c r="M94" s="52"/>
      <c r="N94" s="52"/>
      <c r="O94" s="52"/>
      <c r="P94" s="122"/>
      <c r="Q94" s="116"/>
      <c r="R94" s="52"/>
      <c r="S94" s="52"/>
      <c r="T94" s="52"/>
      <c r="U94" s="116"/>
      <c r="V94" s="52"/>
      <c r="W94" s="52"/>
      <c r="X94" s="52"/>
      <c r="Y94" s="116"/>
      <c r="Z94" s="52"/>
      <c r="AA94" s="52"/>
      <c r="AB94" s="52"/>
      <c r="AC94" s="52"/>
      <c r="AD94" s="150">
        <f t="shared" si="1"/>
        <v>0</v>
      </c>
    </row>
    <row r="95" spans="1:30" ht="15.75" hidden="1" customHeight="1" x14ac:dyDescent="0.2">
      <c r="A95" s="47"/>
      <c r="B95" s="48" t="s">
        <v>565</v>
      </c>
      <c r="C95" s="49"/>
      <c r="D95" s="73"/>
      <c r="E95" s="58"/>
      <c r="F95" s="52"/>
      <c r="G95" s="70"/>
      <c r="H95" s="52"/>
      <c r="I95" s="52"/>
      <c r="J95" s="52"/>
      <c r="K95" s="52"/>
      <c r="L95" s="52"/>
      <c r="M95" s="52"/>
      <c r="N95" s="52"/>
      <c r="O95" s="52"/>
      <c r="P95" s="52"/>
      <c r="Q95" s="52"/>
      <c r="R95" s="52"/>
      <c r="S95" s="52"/>
      <c r="T95" s="52"/>
      <c r="U95" s="52"/>
      <c r="V95" s="52"/>
      <c r="W95" s="52"/>
      <c r="X95" s="52"/>
      <c r="Y95" s="127"/>
      <c r="Z95" s="52"/>
      <c r="AA95" s="52"/>
      <c r="AB95" s="52"/>
      <c r="AC95" s="52"/>
      <c r="AD95" s="150">
        <f t="shared" si="1"/>
        <v>0</v>
      </c>
    </row>
    <row r="96" spans="1:30" ht="15.75" hidden="1" customHeight="1" x14ac:dyDescent="0.2">
      <c r="A96" s="47"/>
      <c r="B96" s="48" t="s">
        <v>77</v>
      </c>
      <c r="C96" s="49"/>
      <c r="D96" s="73"/>
      <c r="E96" s="115"/>
      <c r="F96" s="70"/>
      <c r="G96" s="70"/>
      <c r="H96" s="122"/>
      <c r="I96" s="52"/>
      <c r="J96" s="52"/>
      <c r="K96" s="116"/>
      <c r="L96" s="52"/>
      <c r="M96" s="52"/>
      <c r="N96" s="52"/>
      <c r="O96" s="116"/>
      <c r="P96" s="116"/>
      <c r="Q96" s="52"/>
      <c r="R96" s="52"/>
      <c r="S96" s="52"/>
      <c r="T96" s="52"/>
      <c r="U96" s="52"/>
      <c r="V96" s="52"/>
      <c r="W96" s="52"/>
      <c r="X96" s="52"/>
      <c r="Y96" s="52"/>
      <c r="Z96" s="127"/>
      <c r="AA96" s="127"/>
      <c r="AB96" s="136"/>
      <c r="AC96" s="136"/>
      <c r="AD96" s="150">
        <f t="shared" si="1"/>
        <v>0</v>
      </c>
    </row>
    <row r="97" spans="1:30" ht="15.75" hidden="1" customHeight="1" x14ac:dyDescent="0.2">
      <c r="A97" s="47"/>
      <c r="B97" s="48" t="s">
        <v>451</v>
      </c>
      <c r="C97" s="49"/>
      <c r="D97" s="73"/>
      <c r="E97" s="139"/>
      <c r="F97" s="68"/>
      <c r="G97" s="52"/>
      <c r="H97" s="52"/>
      <c r="I97" s="52"/>
      <c r="J97" s="52"/>
      <c r="K97" s="116"/>
      <c r="L97" s="52"/>
      <c r="M97" s="52"/>
      <c r="N97" s="122"/>
      <c r="O97" s="122"/>
      <c r="P97" s="122"/>
      <c r="Q97" s="52"/>
      <c r="R97" s="124"/>
      <c r="S97" s="52"/>
      <c r="T97" s="52"/>
      <c r="U97" s="52"/>
      <c r="V97" s="52"/>
      <c r="W97" s="52"/>
      <c r="X97" s="52"/>
      <c r="Y97" s="52"/>
      <c r="Z97" s="52"/>
      <c r="AA97" s="52"/>
      <c r="AB97" s="52"/>
      <c r="AC97" s="52"/>
      <c r="AD97" s="150">
        <f t="shared" si="1"/>
        <v>0</v>
      </c>
    </row>
    <row r="98" spans="1:30" ht="15.75" hidden="1" customHeight="1" x14ac:dyDescent="0.2">
      <c r="A98" s="47"/>
      <c r="B98" s="48" t="s">
        <v>673</v>
      </c>
      <c r="C98" s="49"/>
      <c r="D98" s="73"/>
      <c r="E98" s="139"/>
      <c r="F98" s="68"/>
      <c r="G98" s="52"/>
      <c r="H98" s="52"/>
      <c r="I98" s="52"/>
      <c r="J98" s="52"/>
      <c r="K98" s="116"/>
      <c r="L98" s="52"/>
      <c r="M98" s="52"/>
      <c r="N98" s="122"/>
      <c r="O98" s="124"/>
      <c r="P98" s="124"/>
      <c r="Q98" s="52"/>
      <c r="R98" s="124"/>
      <c r="S98" s="116"/>
      <c r="T98" s="116"/>
      <c r="U98" s="52"/>
      <c r="V98" s="52"/>
      <c r="W98" s="52"/>
      <c r="X98" s="52"/>
      <c r="Y98" s="52"/>
      <c r="Z98" s="52"/>
      <c r="AA98" s="52"/>
      <c r="AB98" s="52"/>
      <c r="AC98" s="52"/>
      <c r="AD98" s="150">
        <f t="shared" si="1"/>
        <v>0</v>
      </c>
    </row>
    <row r="99" spans="1:30" ht="15.75" hidden="1" customHeight="1" x14ac:dyDescent="0.2">
      <c r="A99" s="5"/>
      <c r="B99" s="48" t="s">
        <v>674</v>
      </c>
      <c r="C99" s="49"/>
      <c r="D99" s="73"/>
      <c r="E99" s="58"/>
      <c r="F99" s="68"/>
      <c r="G99" s="68"/>
      <c r="H99" s="52"/>
      <c r="I99" s="52"/>
      <c r="J99" s="122"/>
      <c r="K99" s="116"/>
      <c r="L99" s="117"/>
      <c r="M99" s="52"/>
      <c r="N99" s="52"/>
      <c r="O99" s="116"/>
      <c r="P99" s="116"/>
      <c r="Q99" s="116"/>
      <c r="R99" s="52"/>
      <c r="S99" s="116"/>
      <c r="T99" s="124"/>
      <c r="U99" s="52"/>
      <c r="V99" s="52"/>
      <c r="W99" s="52"/>
      <c r="X99" s="52"/>
      <c r="Y99" s="52"/>
      <c r="Z99" s="52"/>
      <c r="AA99" s="52"/>
      <c r="AB99" s="116"/>
      <c r="AC99" s="52"/>
      <c r="AD99" s="150">
        <f t="shared" si="1"/>
        <v>0</v>
      </c>
    </row>
    <row r="100" spans="1:30" ht="15.75" hidden="1" customHeight="1" x14ac:dyDescent="0.2">
      <c r="A100" s="5"/>
      <c r="B100" s="48" t="s">
        <v>675</v>
      </c>
      <c r="C100" s="49"/>
      <c r="D100" s="73"/>
      <c r="E100" s="139"/>
      <c r="F100" s="70"/>
      <c r="G100" s="70"/>
      <c r="H100" s="52"/>
      <c r="I100" s="52"/>
      <c r="J100" s="52"/>
      <c r="K100" s="116"/>
      <c r="L100" s="116"/>
      <c r="M100" s="52"/>
      <c r="N100" s="116"/>
      <c r="O100" s="116"/>
      <c r="P100" s="116"/>
      <c r="Q100" s="116"/>
      <c r="R100" s="122"/>
      <c r="S100" s="116"/>
      <c r="T100" s="116"/>
      <c r="U100" s="116"/>
      <c r="V100" s="52"/>
      <c r="W100" s="52"/>
      <c r="X100" s="52"/>
      <c r="Y100" s="52"/>
      <c r="Z100" s="127"/>
      <c r="AA100" s="52"/>
      <c r="AB100" s="136"/>
      <c r="AC100" s="52"/>
      <c r="AD100" s="150">
        <f t="shared" si="1"/>
        <v>0</v>
      </c>
    </row>
    <row r="101" spans="1:30" ht="15.75" customHeight="1" x14ac:dyDescent="0.2">
      <c r="A101" s="47"/>
      <c r="B101" s="48" t="s">
        <v>676</v>
      </c>
      <c r="C101" s="63">
        <v>3</v>
      </c>
      <c r="D101" s="73"/>
      <c r="E101" s="68"/>
      <c r="F101" s="70"/>
      <c r="G101" s="68"/>
      <c r="H101" s="52"/>
      <c r="I101" s="52"/>
      <c r="J101" s="52"/>
      <c r="K101" s="116"/>
      <c r="L101" s="116"/>
      <c r="M101" s="116"/>
      <c r="N101" s="124" t="s">
        <v>323</v>
      </c>
      <c r="O101" s="116"/>
      <c r="P101" s="116"/>
      <c r="Q101" s="116"/>
      <c r="R101" s="52"/>
      <c r="S101" s="116"/>
      <c r="T101" s="116"/>
      <c r="U101" s="52"/>
      <c r="V101" s="52"/>
      <c r="W101" s="52"/>
      <c r="X101" s="52"/>
      <c r="Y101" s="52"/>
      <c r="Z101" s="127" t="s">
        <v>432</v>
      </c>
      <c r="AA101" s="134" t="s">
        <v>433</v>
      </c>
      <c r="AB101" s="52"/>
      <c r="AC101" s="52"/>
      <c r="AD101" s="150">
        <f t="shared" si="1"/>
        <v>3</v>
      </c>
    </row>
    <row r="102" spans="1:30" ht="15.75" hidden="1" customHeight="1" x14ac:dyDescent="0.2">
      <c r="A102" s="47"/>
      <c r="B102" s="48" t="s">
        <v>528</v>
      </c>
      <c r="C102" s="49"/>
      <c r="D102" s="73"/>
      <c r="E102" s="58"/>
      <c r="F102" s="68"/>
      <c r="G102" s="68"/>
      <c r="H102" s="52"/>
      <c r="I102" s="52"/>
      <c r="J102" s="52"/>
      <c r="K102" s="116"/>
      <c r="L102" s="52"/>
      <c r="M102" s="52"/>
      <c r="N102" s="52"/>
      <c r="O102" s="52"/>
      <c r="P102" s="52"/>
      <c r="Q102" s="116"/>
      <c r="R102" s="52"/>
      <c r="S102" s="116"/>
      <c r="T102" s="52"/>
      <c r="U102" s="52"/>
      <c r="V102" s="52"/>
      <c r="W102" s="52"/>
      <c r="X102" s="52"/>
      <c r="Y102" s="52"/>
      <c r="Z102" s="52"/>
      <c r="AA102" s="52"/>
      <c r="AB102" s="52"/>
      <c r="AC102" s="52"/>
      <c r="AD102" s="150">
        <f t="shared" si="1"/>
        <v>0</v>
      </c>
    </row>
    <row r="103" spans="1:30" ht="15.75" hidden="1" customHeight="1" x14ac:dyDescent="0.2">
      <c r="A103" s="47">
        <v>29</v>
      </c>
      <c r="B103" s="48" t="s">
        <v>529</v>
      </c>
      <c r="C103" s="49"/>
      <c r="D103" s="73"/>
      <c r="E103" s="58"/>
      <c r="F103" s="70"/>
      <c r="G103" s="70"/>
      <c r="H103" s="52"/>
      <c r="I103" s="52"/>
      <c r="J103" s="52"/>
      <c r="K103" s="116"/>
      <c r="L103" s="52"/>
      <c r="M103" s="116"/>
      <c r="N103" s="52"/>
      <c r="O103" s="52"/>
      <c r="P103" s="52"/>
      <c r="Q103" s="124"/>
      <c r="R103" s="52"/>
      <c r="S103" s="116"/>
      <c r="T103" s="52"/>
      <c r="U103" s="52"/>
      <c r="V103" s="52"/>
      <c r="W103" s="52"/>
      <c r="X103" s="52"/>
      <c r="Y103" s="52"/>
      <c r="Z103" s="116"/>
      <c r="AA103" s="52"/>
      <c r="AB103" s="52"/>
      <c r="AC103" s="52"/>
      <c r="AD103" s="150">
        <f t="shared" si="1"/>
        <v>0</v>
      </c>
    </row>
    <row r="104" spans="1:30" ht="15.75" hidden="1" customHeight="1" x14ac:dyDescent="0.2">
      <c r="A104" s="47"/>
      <c r="B104" s="48" t="s">
        <v>119</v>
      </c>
      <c r="C104" s="49"/>
      <c r="D104" s="73"/>
      <c r="E104" s="58"/>
      <c r="F104" s="68"/>
      <c r="G104" s="68"/>
      <c r="H104" s="52"/>
      <c r="I104" s="69"/>
      <c r="J104" s="52"/>
      <c r="K104" s="116"/>
      <c r="L104" s="52"/>
      <c r="M104" s="116"/>
      <c r="N104" s="52"/>
      <c r="O104" s="52"/>
      <c r="P104" s="52"/>
      <c r="Q104" s="52"/>
      <c r="R104" s="52"/>
      <c r="S104" s="52"/>
      <c r="T104" s="52"/>
      <c r="U104" s="52"/>
      <c r="V104" s="52"/>
      <c r="W104" s="52"/>
      <c r="X104" s="52"/>
      <c r="Y104" s="52"/>
      <c r="Z104" s="52"/>
      <c r="AA104" s="52"/>
      <c r="AB104" s="52"/>
      <c r="AC104" s="52"/>
      <c r="AD104" s="150">
        <f t="shared" si="1"/>
        <v>0</v>
      </c>
    </row>
    <row r="105" spans="1:30" ht="15.75" hidden="1" customHeight="1" x14ac:dyDescent="0.2">
      <c r="A105" s="47"/>
      <c r="B105" s="48" t="s">
        <v>530</v>
      </c>
      <c r="C105" s="49"/>
      <c r="D105" s="73"/>
      <c r="E105" s="58"/>
      <c r="F105" s="68"/>
      <c r="G105" s="52"/>
      <c r="H105" s="52"/>
      <c r="I105" s="52"/>
      <c r="J105" s="52"/>
      <c r="K105" s="52"/>
      <c r="L105" s="52"/>
      <c r="M105" s="52"/>
      <c r="N105" s="52"/>
      <c r="O105" s="116"/>
      <c r="P105" s="116"/>
      <c r="Q105" s="52"/>
      <c r="R105" s="122"/>
      <c r="S105" s="52"/>
      <c r="T105" s="52"/>
      <c r="U105" s="52"/>
      <c r="V105" s="52"/>
      <c r="W105" s="52"/>
      <c r="X105" s="136"/>
      <c r="Y105" s="116"/>
      <c r="Z105" s="52"/>
      <c r="AA105" s="52"/>
      <c r="AB105" s="52"/>
      <c r="AC105" s="116"/>
      <c r="AD105" s="150">
        <f t="shared" si="1"/>
        <v>0</v>
      </c>
    </row>
    <row r="106" spans="1:30" ht="15.75" hidden="1" customHeight="1" x14ac:dyDescent="0.2">
      <c r="A106" s="47"/>
      <c r="B106" s="48" t="s">
        <v>531</v>
      </c>
      <c r="C106" s="49"/>
      <c r="D106" s="73"/>
      <c r="E106" s="58"/>
      <c r="F106" s="69"/>
      <c r="G106" s="52"/>
      <c r="H106" s="52"/>
      <c r="I106" s="52"/>
      <c r="J106" s="52"/>
      <c r="K106" s="52"/>
      <c r="L106" s="52"/>
      <c r="M106" s="52"/>
      <c r="N106" s="52"/>
      <c r="O106" s="52"/>
      <c r="P106" s="52"/>
      <c r="Q106" s="52"/>
      <c r="R106" s="52"/>
      <c r="S106" s="52"/>
      <c r="T106" s="52"/>
      <c r="U106" s="52"/>
      <c r="V106" s="52"/>
      <c r="W106" s="52"/>
      <c r="X106" s="52"/>
      <c r="Y106" s="52"/>
      <c r="Z106" s="131"/>
      <c r="AA106" s="127"/>
      <c r="AB106" s="138"/>
      <c r="AC106" s="52"/>
      <c r="AD106" s="150">
        <f t="shared" si="1"/>
        <v>0</v>
      </c>
    </row>
    <row r="107" spans="1:30" ht="15.75" hidden="1" customHeight="1" x14ac:dyDescent="0.2">
      <c r="A107" s="47">
        <v>36</v>
      </c>
      <c r="B107" s="48" t="s">
        <v>532</v>
      </c>
      <c r="C107" s="49"/>
      <c r="D107" s="73"/>
      <c r="E107" s="58"/>
      <c r="F107" s="52"/>
      <c r="G107" s="69"/>
      <c r="H107" s="52"/>
      <c r="I107" s="52"/>
      <c r="J107" s="52"/>
      <c r="K107" s="122"/>
      <c r="L107" s="52"/>
      <c r="M107" s="52"/>
      <c r="N107" s="52"/>
      <c r="O107" s="52"/>
      <c r="P107" s="122"/>
      <c r="Q107" s="52"/>
      <c r="R107" s="116"/>
      <c r="S107" s="52"/>
      <c r="T107" s="52"/>
      <c r="U107" s="52"/>
      <c r="V107" s="52"/>
      <c r="W107" s="52"/>
      <c r="X107" s="52"/>
      <c r="Y107" s="52"/>
      <c r="Z107" s="52"/>
      <c r="AA107" s="52"/>
      <c r="AB107" s="52"/>
      <c r="AC107" s="116"/>
      <c r="AD107" s="150">
        <f t="shared" si="1"/>
        <v>0</v>
      </c>
    </row>
    <row r="108" spans="1:30" ht="15.75" hidden="1" customHeight="1" x14ac:dyDescent="0.2">
      <c r="A108" s="47">
        <v>90</v>
      </c>
      <c r="B108" s="48" t="s">
        <v>533</v>
      </c>
      <c r="C108" s="49"/>
      <c r="D108" s="73"/>
      <c r="E108" s="58"/>
      <c r="F108" s="52"/>
      <c r="G108" s="69"/>
      <c r="H108" s="52"/>
      <c r="I108" s="52"/>
      <c r="J108" s="52"/>
      <c r="K108" s="52"/>
      <c r="L108" s="52"/>
      <c r="M108" s="52"/>
      <c r="N108" s="52"/>
      <c r="O108" s="52"/>
      <c r="P108" s="52"/>
      <c r="Q108" s="52"/>
      <c r="R108" s="52"/>
      <c r="S108" s="116"/>
      <c r="T108" s="52"/>
      <c r="U108" s="52"/>
      <c r="V108" s="52"/>
      <c r="W108" s="52"/>
      <c r="X108" s="52"/>
      <c r="Y108" s="52"/>
      <c r="Z108" s="52"/>
      <c r="AA108" s="52"/>
      <c r="AB108" s="52"/>
      <c r="AC108" s="52"/>
      <c r="AD108" s="150">
        <f t="shared" si="1"/>
        <v>0</v>
      </c>
    </row>
    <row r="109" spans="1:30" ht="15.75" hidden="1" customHeight="1" x14ac:dyDescent="0.2">
      <c r="A109" s="47"/>
      <c r="B109" s="48" t="s">
        <v>534</v>
      </c>
      <c r="C109" s="49"/>
      <c r="D109" s="73"/>
      <c r="E109" s="58"/>
      <c r="F109" s="68"/>
      <c r="G109" s="69"/>
      <c r="H109" s="52"/>
      <c r="I109" s="52"/>
      <c r="J109" s="52"/>
      <c r="K109" s="52"/>
      <c r="L109" s="52"/>
      <c r="M109" s="52"/>
      <c r="N109" s="52"/>
      <c r="O109" s="52"/>
      <c r="P109" s="52"/>
      <c r="Q109" s="52"/>
      <c r="R109" s="52"/>
      <c r="S109" s="52"/>
      <c r="T109" s="52"/>
      <c r="U109" s="52"/>
      <c r="V109" s="52"/>
      <c r="W109" s="52"/>
      <c r="X109" s="52"/>
      <c r="Y109" s="52"/>
      <c r="Z109" s="127"/>
      <c r="AA109" s="127"/>
      <c r="AB109" s="136"/>
      <c r="AC109" s="52"/>
      <c r="AD109" s="150">
        <f t="shared" si="1"/>
        <v>0</v>
      </c>
    </row>
    <row r="110" spans="1:30" ht="15.75" hidden="1" customHeight="1" x14ac:dyDescent="0.2">
      <c r="A110" s="5"/>
      <c r="B110" s="48" t="s">
        <v>535</v>
      </c>
      <c r="C110" s="49"/>
      <c r="D110" s="73"/>
      <c r="E110" s="58"/>
      <c r="F110" s="70"/>
      <c r="G110" s="69"/>
      <c r="H110" s="52"/>
      <c r="I110" s="122"/>
      <c r="J110" s="122"/>
      <c r="K110" s="52"/>
      <c r="L110" s="52"/>
      <c r="M110" s="52"/>
      <c r="N110" s="52"/>
      <c r="O110" s="52"/>
      <c r="P110" s="122"/>
      <c r="Q110" s="52"/>
      <c r="R110" s="52"/>
      <c r="S110" s="116"/>
      <c r="T110" s="52"/>
      <c r="U110" s="52"/>
      <c r="V110" s="52"/>
      <c r="W110" s="52"/>
      <c r="X110" s="52"/>
      <c r="Y110" s="52"/>
      <c r="Z110" s="52"/>
      <c r="AA110" s="52"/>
      <c r="AB110" s="52"/>
      <c r="AC110" s="52"/>
      <c r="AD110" s="150">
        <f t="shared" si="1"/>
        <v>0</v>
      </c>
    </row>
    <row r="111" spans="1:30" ht="15.75" hidden="1" customHeight="1" x14ac:dyDescent="0.2">
      <c r="A111" s="5"/>
      <c r="B111" s="48" t="s">
        <v>536</v>
      </c>
      <c r="C111" s="49"/>
      <c r="D111" s="73"/>
      <c r="E111" s="58"/>
      <c r="F111" s="68"/>
      <c r="G111" s="52"/>
      <c r="H111" s="52"/>
      <c r="I111" s="117"/>
      <c r="J111" s="117"/>
      <c r="K111" s="52"/>
      <c r="L111" s="52"/>
      <c r="M111" s="52"/>
      <c r="N111" s="52"/>
      <c r="O111" s="52"/>
      <c r="P111" s="52"/>
      <c r="Q111" s="52"/>
      <c r="R111" s="52"/>
      <c r="S111" s="52"/>
      <c r="T111" s="52"/>
      <c r="U111" s="52"/>
      <c r="V111" s="52"/>
      <c r="W111" s="52"/>
      <c r="X111" s="52"/>
      <c r="Y111" s="52"/>
      <c r="Z111" s="52"/>
      <c r="AA111" s="52"/>
      <c r="AB111" s="52"/>
      <c r="AC111" s="52"/>
      <c r="AD111" s="150">
        <f t="shared" si="1"/>
        <v>0</v>
      </c>
    </row>
    <row r="112" spans="1:30" ht="15.75" hidden="1" customHeight="1" x14ac:dyDescent="0.2">
      <c r="A112" s="5"/>
      <c r="B112" s="48" t="s">
        <v>537</v>
      </c>
      <c r="C112" s="49"/>
      <c r="D112" s="73"/>
      <c r="E112" s="58"/>
      <c r="F112" s="68"/>
      <c r="G112" s="70"/>
      <c r="H112" s="52"/>
      <c r="I112" s="116"/>
      <c r="J112" s="116"/>
      <c r="K112" s="52"/>
      <c r="L112" s="52"/>
      <c r="M112" s="52"/>
      <c r="N112" s="52"/>
      <c r="O112" s="52"/>
      <c r="P112" s="52"/>
      <c r="Q112" s="52"/>
      <c r="R112" s="52"/>
      <c r="S112" s="52"/>
      <c r="T112" s="52"/>
      <c r="U112" s="52"/>
      <c r="V112" s="52"/>
      <c r="W112" s="52"/>
      <c r="X112" s="52"/>
      <c r="Y112" s="116"/>
      <c r="Z112" s="52"/>
      <c r="AA112" s="116"/>
      <c r="AB112" s="116"/>
      <c r="AC112" s="52"/>
      <c r="AD112" s="150">
        <f t="shared" si="1"/>
        <v>0</v>
      </c>
    </row>
    <row r="113" spans="1:30" ht="15.75" hidden="1" customHeight="1" x14ac:dyDescent="0.2">
      <c r="A113" s="47">
        <v>46</v>
      </c>
      <c r="B113" s="48" t="s">
        <v>677</v>
      </c>
      <c r="C113" s="49"/>
      <c r="D113" s="73"/>
      <c r="E113" s="58"/>
      <c r="F113" s="70"/>
      <c r="G113" s="70"/>
      <c r="H113" s="52"/>
      <c r="I113" s="124"/>
      <c r="J113" s="124"/>
      <c r="K113" s="52"/>
      <c r="L113" s="52"/>
      <c r="M113" s="122"/>
      <c r="N113" s="52"/>
      <c r="O113" s="52"/>
      <c r="P113" s="52"/>
      <c r="Q113" s="52"/>
      <c r="R113" s="52"/>
      <c r="S113" s="52"/>
      <c r="T113" s="52"/>
      <c r="U113" s="52"/>
      <c r="V113" s="52"/>
      <c r="W113" s="52"/>
      <c r="X113" s="52"/>
      <c r="Y113" s="52"/>
      <c r="Z113" s="52"/>
      <c r="AA113" s="52"/>
      <c r="AB113" s="116"/>
      <c r="AC113" s="52"/>
      <c r="AD113" s="150">
        <f t="shared" si="1"/>
        <v>0</v>
      </c>
    </row>
    <row r="114" spans="1:30" ht="15.75" hidden="1" customHeight="1" x14ac:dyDescent="0.2">
      <c r="A114" s="129">
        <v>82</v>
      </c>
      <c r="B114" s="48" t="s">
        <v>542</v>
      </c>
      <c r="C114" s="49"/>
      <c r="D114" s="73"/>
      <c r="E114" s="58"/>
      <c r="F114" s="70"/>
      <c r="G114" s="68"/>
      <c r="H114" s="52"/>
      <c r="I114" s="116"/>
      <c r="J114" s="116"/>
      <c r="K114" s="122"/>
      <c r="L114" s="52"/>
      <c r="M114" s="52"/>
      <c r="N114" s="52"/>
      <c r="O114" s="52"/>
      <c r="P114" s="122"/>
      <c r="Q114" s="52"/>
      <c r="R114" s="52"/>
      <c r="S114" s="52"/>
      <c r="T114" s="52"/>
      <c r="U114" s="52"/>
      <c r="V114" s="52"/>
      <c r="W114" s="52"/>
      <c r="X114" s="52"/>
      <c r="Y114" s="52"/>
      <c r="Z114" s="116"/>
      <c r="AA114" s="52"/>
      <c r="AB114" s="52"/>
      <c r="AC114" s="136"/>
      <c r="AD114" s="150">
        <f t="shared" si="1"/>
        <v>0</v>
      </c>
    </row>
    <row r="115" spans="1:30" ht="15.75" customHeight="1" x14ac:dyDescent="0.2">
      <c r="A115" s="129">
        <v>83</v>
      </c>
      <c r="B115" s="48" t="s">
        <v>519</v>
      </c>
      <c r="C115" s="49">
        <v>2</v>
      </c>
      <c r="D115" s="74" t="s">
        <v>19</v>
      </c>
      <c r="E115" s="58"/>
      <c r="F115" s="68" t="s">
        <v>317</v>
      </c>
      <c r="G115" s="68" t="s">
        <v>318</v>
      </c>
      <c r="H115" s="69"/>
      <c r="I115" s="116"/>
      <c r="J115" s="124"/>
      <c r="K115" s="52"/>
      <c r="L115" s="52"/>
      <c r="M115" s="52"/>
      <c r="N115" s="122"/>
      <c r="O115" s="52"/>
      <c r="P115" s="52"/>
      <c r="Q115" s="122"/>
      <c r="R115" s="52"/>
      <c r="S115" s="122"/>
      <c r="T115" s="52"/>
      <c r="U115" s="52"/>
      <c r="V115" s="52"/>
      <c r="W115" s="52"/>
      <c r="X115" s="52"/>
      <c r="Y115" s="52"/>
      <c r="Z115" s="116"/>
      <c r="AA115" s="116"/>
      <c r="AB115" s="116"/>
      <c r="AC115" s="136"/>
      <c r="AD115" s="150">
        <f t="shared" si="1"/>
        <v>2</v>
      </c>
    </row>
    <row r="116" spans="1:30" ht="15.75" hidden="1" customHeight="1" x14ac:dyDescent="0.2">
      <c r="A116" s="5"/>
      <c r="B116" s="48" t="s">
        <v>543</v>
      </c>
      <c r="C116" s="49"/>
      <c r="D116" s="73"/>
      <c r="E116" s="58"/>
      <c r="F116" s="70"/>
      <c r="G116" s="70"/>
      <c r="H116" s="122"/>
      <c r="I116" s="116"/>
      <c r="J116" s="116"/>
      <c r="K116" s="52"/>
      <c r="L116" s="52"/>
      <c r="M116" s="52"/>
      <c r="N116" s="52"/>
      <c r="O116" s="52"/>
      <c r="P116" s="52"/>
      <c r="Q116" s="52"/>
      <c r="R116" s="52"/>
      <c r="S116" s="52"/>
      <c r="T116" s="52"/>
      <c r="U116" s="52"/>
      <c r="V116" s="52"/>
      <c r="W116" s="52"/>
      <c r="X116" s="52"/>
      <c r="Y116" s="52"/>
      <c r="Z116" s="131"/>
      <c r="AA116" s="131"/>
      <c r="AB116" s="52"/>
      <c r="AC116" s="52"/>
      <c r="AD116" s="150">
        <f t="shared" si="1"/>
        <v>0</v>
      </c>
    </row>
    <row r="117" spans="1:30" ht="15.75" hidden="1" customHeight="1" x14ac:dyDescent="0.2">
      <c r="A117" s="212"/>
      <c r="B117" s="48" t="s">
        <v>544</v>
      </c>
      <c r="C117" s="49"/>
      <c r="D117" s="73"/>
      <c r="E117" s="68"/>
      <c r="F117" s="68"/>
      <c r="G117" s="68"/>
      <c r="H117" s="52"/>
      <c r="I117" s="116"/>
      <c r="J117" s="116"/>
      <c r="K117" s="52"/>
      <c r="L117" s="52"/>
      <c r="M117" s="52"/>
      <c r="N117" s="52"/>
      <c r="O117" s="52"/>
      <c r="P117" s="52"/>
      <c r="Q117" s="52"/>
      <c r="R117" s="52"/>
      <c r="S117" s="52"/>
      <c r="T117" s="52"/>
      <c r="U117" s="52"/>
      <c r="V117" s="52"/>
      <c r="W117" s="52"/>
      <c r="X117" s="52"/>
      <c r="Y117" s="52"/>
      <c r="Z117" s="116"/>
      <c r="AA117" s="116"/>
      <c r="AB117" s="52"/>
      <c r="AC117" s="136"/>
      <c r="AD117" s="150">
        <f t="shared" si="1"/>
        <v>0</v>
      </c>
    </row>
    <row r="118" spans="1:30" ht="15.75" customHeight="1" x14ac:dyDescent="0.2">
      <c r="A118" s="47"/>
      <c r="B118" s="48" t="s">
        <v>541</v>
      </c>
      <c r="C118" s="63">
        <v>2</v>
      </c>
      <c r="D118" s="73" t="s">
        <v>19</v>
      </c>
      <c r="E118" s="68" t="s">
        <v>669</v>
      </c>
      <c r="F118" s="68" t="s">
        <v>317</v>
      </c>
      <c r="G118" s="68"/>
      <c r="H118" s="69"/>
      <c r="I118" s="124"/>
      <c r="J118" s="116"/>
      <c r="K118" s="52"/>
      <c r="L118" s="122"/>
      <c r="M118" s="122"/>
      <c r="N118" s="52"/>
      <c r="O118" s="52"/>
      <c r="P118" s="116"/>
      <c r="Q118" s="52"/>
      <c r="R118" s="52"/>
      <c r="S118" s="52"/>
      <c r="T118" s="116"/>
      <c r="U118" s="52"/>
      <c r="V118" s="52"/>
      <c r="W118" s="52"/>
      <c r="X118" s="52"/>
      <c r="Y118" s="52"/>
      <c r="Z118" s="116"/>
      <c r="AA118" s="116"/>
      <c r="AB118" s="116"/>
      <c r="AC118" s="52"/>
      <c r="AD118" s="150">
        <f t="shared" si="1"/>
        <v>2</v>
      </c>
    </row>
    <row r="119" spans="1:30" ht="15.75" customHeight="1" x14ac:dyDescent="0.2">
      <c r="A119" s="47">
        <v>85</v>
      </c>
      <c r="B119" s="48" t="s">
        <v>524</v>
      </c>
      <c r="C119" s="63">
        <v>2</v>
      </c>
      <c r="D119" s="73"/>
      <c r="E119" s="68" t="s">
        <v>669</v>
      </c>
      <c r="F119" s="141"/>
      <c r="G119" s="68"/>
      <c r="H119" s="69"/>
      <c r="I119" s="124"/>
      <c r="J119" s="124" t="s">
        <v>397</v>
      </c>
      <c r="K119" s="124"/>
      <c r="L119" s="52"/>
      <c r="M119" s="50"/>
      <c r="N119" s="116"/>
      <c r="O119" s="52"/>
      <c r="P119" s="127"/>
      <c r="Q119" s="52"/>
      <c r="R119" s="52"/>
      <c r="S119" s="116"/>
      <c r="T119" s="52"/>
      <c r="U119" s="52"/>
      <c r="V119" s="52"/>
      <c r="W119" s="52"/>
      <c r="X119" s="52"/>
      <c r="Y119" s="52"/>
      <c r="Z119" s="116"/>
      <c r="AA119" s="116"/>
      <c r="AB119" s="116"/>
      <c r="AC119" s="138"/>
      <c r="AD119" s="150">
        <f t="shared" si="1"/>
        <v>2</v>
      </c>
    </row>
    <row r="120" spans="1:30" ht="15.75" customHeight="1" x14ac:dyDescent="0.2">
      <c r="A120" s="47"/>
      <c r="B120" s="160" t="s">
        <v>108</v>
      </c>
      <c r="C120" s="49">
        <v>2</v>
      </c>
      <c r="D120" s="73"/>
      <c r="E120" s="58"/>
      <c r="F120" s="68" t="s">
        <v>317</v>
      </c>
      <c r="G120" s="68"/>
      <c r="H120" s="122"/>
      <c r="I120" s="116"/>
      <c r="J120" s="116"/>
      <c r="K120" s="122"/>
      <c r="L120" s="122" t="s">
        <v>321</v>
      </c>
      <c r="M120" s="122"/>
      <c r="N120" s="116"/>
      <c r="O120" s="52"/>
      <c r="P120" s="59"/>
      <c r="Q120" s="52"/>
      <c r="R120" s="52"/>
      <c r="S120" s="52"/>
      <c r="T120" s="52"/>
      <c r="U120" s="52"/>
      <c r="V120" s="52"/>
      <c r="W120" s="52"/>
      <c r="X120" s="52"/>
      <c r="Y120" s="52"/>
      <c r="Z120" s="116"/>
      <c r="AA120" s="116"/>
      <c r="AB120" s="116"/>
      <c r="AC120" s="138"/>
      <c r="AD120" s="150">
        <f t="shared" si="1"/>
        <v>2</v>
      </c>
    </row>
    <row r="121" spans="1:30" ht="15.75" customHeight="1" x14ac:dyDescent="0.2">
      <c r="A121" s="47"/>
      <c r="B121" s="48" t="s">
        <v>589</v>
      </c>
      <c r="C121" s="49">
        <v>2</v>
      </c>
      <c r="D121" s="73"/>
      <c r="E121" s="58"/>
      <c r="F121" s="68" t="s">
        <v>317</v>
      </c>
      <c r="G121" s="68"/>
      <c r="H121" s="122"/>
      <c r="I121" s="116"/>
      <c r="J121" s="124" t="s">
        <v>397</v>
      </c>
      <c r="K121" s="52"/>
      <c r="L121" s="52"/>
      <c r="M121" s="52"/>
      <c r="N121" s="116"/>
      <c r="O121" s="52"/>
      <c r="P121" s="52"/>
      <c r="Q121" s="52"/>
      <c r="R121" s="52"/>
      <c r="S121" s="52"/>
      <c r="T121" s="52"/>
      <c r="U121" s="52"/>
      <c r="V121" s="52"/>
      <c r="W121" s="52"/>
      <c r="X121" s="52"/>
      <c r="Y121" s="52"/>
      <c r="Z121" s="116"/>
      <c r="AA121" s="116"/>
      <c r="AB121" s="116"/>
      <c r="AC121" s="138"/>
      <c r="AD121" s="150">
        <f t="shared" si="1"/>
        <v>2</v>
      </c>
    </row>
    <row r="122" spans="1:30" ht="15.75" customHeight="1" x14ac:dyDescent="0.2">
      <c r="A122" s="129"/>
      <c r="B122" s="48" t="s">
        <v>599</v>
      </c>
      <c r="C122" s="49">
        <v>2</v>
      </c>
      <c r="D122" s="73"/>
      <c r="E122" s="58"/>
      <c r="F122" s="70"/>
      <c r="G122" s="68"/>
      <c r="H122" s="52"/>
      <c r="I122" s="116"/>
      <c r="J122" s="116"/>
      <c r="K122" s="52"/>
      <c r="L122" s="52"/>
      <c r="M122" s="52"/>
      <c r="N122" s="116"/>
      <c r="O122" s="52"/>
      <c r="P122" s="52"/>
      <c r="Q122" s="52"/>
      <c r="R122" s="122" t="s">
        <v>326</v>
      </c>
      <c r="S122" s="52"/>
      <c r="T122" s="52"/>
      <c r="U122" s="52"/>
      <c r="V122" s="52"/>
      <c r="W122" s="131" t="s">
        <v>331</v>
      </c>
      <c r="X122" s="52"/>
      <c r="Y122" s="52"/>
      <c r="Z122" s="116"/>
      <c r="AA122" s="116"/>
      <c r="AB122" s="116"/>
      <c r="AC122" s="138"/>
      <c r="AD122" s="150">
        <f t="shared" si="1"/>
        <v>2</v>
      </c>
    </row>
    <row r="123" spans="1:30" ht="15.75" hidden="1" customHeight="1" x14ac:dyDescent="0.2">
      <c r="A123" s="47">
        <v>59</v>
      </c>
      <c r="B123" s="48" t="s">
        <v>576</v>
      </c>
      <c r="C123" s="49"/>
      <c r="D123" s="73"/>
      <c r="E123" s="58"/>
      <c r="F123" s="70"/>
      <c r="G123" s="70"/>
      <c r="H123" s="52"/>
      <c r="I123" s="116"/>
      <c r="J123" s="131"/>
      <c r="K123" s="52"/>
      <c r="L123" s="52"/>
      <c r="M123" s="52"/>
      <c r="N123" s="52"/>
      <c r="O123" s="52"/>
      <c r="P123" s="52"/>
      <c r="Q123" s="52"/>
      <c r="R123" s="52"/>
      <c r="S123" s="52"/>
      <c r="T123" s="52"/>
      <c r="U123" s="52"/>
      <c r="V123" s="52"/>
      <c r="W123" s="52"/>
      <c r="X123" s="52"/>
      <c r="Y123" s="52"/>
      <c r="Z123" s="116"/>
      <c r="AA123" s="116"/>
      <c r="AB123" s="116"/>
      <c r="AC123" s="116"/>
      <c r="AD123" s="150">
        <f t="shared" si="1"/>
        <v>0</v>
      </c>
    </row>
    <row r="124" spans="1:30" ht="15.75" hidden="1" customHeight="1" x14ac:dyDescent="0.2">
      <c r="A124" s="47"/>
      <c r="B124" s="48" t="s">
        <v>577</v>
      </c>
      <c r="C124" s="49"/>
      <c r="D124" s="73"/>
      <c r="E124" s="58"/>
      <c r="F124" s="68"/>
      <c r="G124" s="68"/>
      <c r="H124" s="52"/>
      <c r="I124" s="116"/>
      <c r="J124" s="116"/>
      <c r="K124" s="52"/>
      <c r="L124" s="52"/>
      <c r="M124" s="52"/>
      <c r="N124" s="52"/>
      <c r="O124" s="52"/>
      <c r="P124" s="52"/>
      <c r="Q124" s="52"/>
      <c r="R124" s="52"/>
      <c r="S124" s="52"/>
      <c r="T124" s="52"/>
      <c r="U124" s="52"/>
      <c r="V124" s="52"/>
      <c r="W124" s="52"/>
      <c r="X124" s="52"/>
      <c r="Y124" s="52"/>
      <c r="Z124" s="116"/>
      <c r="AA124" s="116"/>
      <c r="AB124" s="116"/>
      <c r="AC124" s="138"/>
      <c r="AD124" s="150">
        <f t="shared" si="1"/>
        <v>0</v>
      </c>
    </row>
    <row r="125" spans="1:30" ht="15.75" hidden="1" customHeight="1" x14ac:dyDescent="0.2">
      <c r="A125" s="47"/>
      <c r="B125" s="48" t="s">
        <v>578</v>
      </c>
      <c r="C125" s="49"/>
      <c r="D125" s="73"/>
      <c r="E125" s="115"/>
      <c r="F125" s="70"/>
      <c r="G125" s="68"/>
      <c r="H125" s="52"/>
      <c r="I125" s="116"/>
      <c r="J125" s="116"/>
      <c r="K125" s="52"/>
      <c r="L125" s="52"/>
      <c r="M125" s="52"/>
      <c r="N125" s="52"/>
      <c r="O125" s="52"/>
      <c r="P125" s="52"/>
      <c r="Q125" s="52"/>
      <c r="R125" s="52"/>
      <c r="S125" s="52"/>
      <c r="T125" s="52"/>
      <c r="U125" s="52"/>
      <c r="V125" s="52"/>
      <c r="W125" s="52"/>
      <c r="X125" s="52"/>
      <c r="Y125" s="52"/>
      <c r="Z125" s="116"/>
      <c r="AA125" s="116"/>
      <c r="AB125" s="116"/>
      <c r="AC125" s="138"/>
      <c r="AD125" s="150">
        <f t="shared" si="1"/>
        <v>0</v>
      </c>
    </row>
    <row r="126" spans="1:30" ht="15.75" hidden="1" customHeight="1" x14ac:dyDescent="0.2">
      <c r="A126" s="47"/>
      <c r="B126" s="48" t="s">
        <v>579</v>
      </c>
      <c r="C126" s="49"/>
      <c r="D126" s="73"/>
      <c r="E126" s="58"/>
      <c r="F126" s="68"/>
      <c r="G126" s="68"/>
      <c r="H126" s="52"/>
      <c r="I126" s="116"/>
      <c r="J126" s="116"/>
      <c r="K126" s="122"/>
      <c r="L126" s="52"/>
      <c r="M126" s="52"/>
      <c r="N126" s="52"/>
      <c r="O126" s="52"/>
      <c r="P126" s="52"/>
      <c r="Q126" s="52"/>
      <c r="R126" s="52"/>
      <c r="S126" s="52"/>
      <c r="T126" s="52"/>
      <c r="U126" s="52"/>
      <c r="V126" s="52"/>
      <c r="W126" s="52"/>
      <c r="X126" s="52"/>
      <c r="Y126" s="52"/>
      <c r="Z126" s="116"/>
      <c r="AA126" s="116"/>
      <c r="AB126" s="116"/>
      <c r="AC126" s="116"/>
      <c r="AD126" s="150">
        <f t="shared" si="1"/>
        <v>0</v>
      </c>
    </row>
    <row r="127" spans="1:30" ht="15.75" hidden="1" customHeight="1" x14ac:dyDescent="0.2">
      <c r="A127" s="47"/>
      <c r="B127" s="48" t="s">
        <v>581</v>
      </c>
      <c r="C127" s="49"/>
      <c r="D127" s="73"/>
      <c r="E127" s="68"/>
      <c r="F127" s="70"/>
      <c r="G127" s="68"/>
      <c r="H127" s="52"/>
      <c r="I127" s="116"/>
      <c r="J127" s="116"/>
      <c r="K127" s="52"/>
      <c r="L127" s="52"/>
      <c r="M127" s="52"/>
      <c r="N127" s="52"/>
      <c r="O127" s="52"/>
      <c r="P127" s="52"/>
      <c r="Q127" s="52"/>
      <c r="R127" s="52"/>
      <c r="S127" s="52"/>
      <c r="T127" s="52"/>
      <c r="U127" s="52"/>
      <c r="V127" s="52"/>
      <c r="W127" s="52"/>
      <c r="X127" s="52"/>
      <c r="Y127" s="52"/>
      <c r="Z127" s="116"/>
      <c r="AA127" s="116"/>
      <c r="AB127" s="116"/>
      <c r="AC127" s="138"/>
      <c r="AD127" s="150">
        <f t="shared" si="1"/>
        <v>0</v>
      </c>
    </row>
    <row r="128" spans="1:30" ht="15.75" hidden="1" customHeight="1" x14ac:dyDescent="0.2">
      <c r="A128" s="5"/>
      <c r="B128" s="48" t="s">
        <v>582</v>
      </c>
      <c r="C128" s="49"/>
      <c r="D128" s="73"/>
      <c r="E128" s="58"/>
      <c r="F128" s="70"/>
      <c r="G128" s="68"/>
      <c r="H128" s="52"/>
      <c r="I128" s="116"/>
      <c r="J128" s="116"/>
      <c r="K128" s="52"/>
      <c r="L128" s="52"/>
      <c r="M128" s="52"/>
      <c r="N128" s="52"/>
      <c r="O128" s="52"/>
      <c r="P128" s="52"/>
      <c r="Q128" s="52"/>
      <c r="R128" s="52"/>
      <c r="S128" s="52"/>
      <c r="T128" s="52"/>
      <c r="U128" s="52"/>
      <c r="V128" s="52"/>
      <c r="W128" s="52"/>
      <c r="X128" s="52"/>
      <c r="Y128" s="52"/>
      <c r="Z128" s="116"/>
      <c r="AA128" s="116"/>
      <c r="AB128" s="116"/>
      <c r="AC128" s="138"/>
      <c r="AD128" s="150">
        <f t="shared" si="1"/>
        <v>0</v>
      </c>
    </row>
    <row r="129" spans="1:30" ht="15.75" customHeight="1" x14ac:dyDescent="0.2">
      <c r="A129" s="47">
        <v>89</v>
      </c>
      <c r="B129" s="48" t="s">
        <v>546</v>
      </c>
      <c r="C129" s="63">
        <v>1</v>
      </c>
      <c r="D129" s="74" t="s">
        <v>19</v>
      </c>
      <c r="E129" s="68"/>
      <c r="F129" s="70"/>
      <c r="G129" s="68"/>
      <c r="H129" s="70"/>
      <c r="I129" s="131" t="s">
        <v>320</v>
      </c>
      <c r="J129" s="116"/>
      <c r="K129" s="52"/>
      <c r="L129" s="52"/>
      <c r="M129" s="52"/>
      <c r="N129" s="52"/>
      <c r="O129" s="52"/>
      <c r="P129" s="52"/>
      <c r="Q129" s="52"/>
      <c r="R129" s="52"/>
      <c r="S129" s="52"/>
      <c r="T129" s="52"/>
      <c r="U129" s="52"/>
      <c r="V129" s="52"/>
      <c r="W129" s="52"/>
      <c r="X129" s="52"/>
      <c r="Y129" s="52"/>
      <c r="Z129" s="116"/>
      <c r="AA129" s="116"/>
      <c r="AB129" s="116"/>
      <c r="AC129" s="138"/>
      <c r="AD129" s="150">
        <f t="shared" si="1"/>
        <v>1</v>
      </c>
    </row>
    <row r="130" spans="1:30" ht="15.75" hidden="1" customHeight="1" x14ac:dyDescent="0.2">
      <c r="A130" s="47"/>
      <c r="B130" s="48" t="s">
        <v>563</v>
      </c>
      <c r="C130" s="49"/>
      <c r="D130" s="73"/>
      <c r="E130" s="68"/>
      <c r="F130" s="70"/>
      <c r="G130" s="68"/>
      <c r="H130" s="52"/>
      <c r="I130" s="116"/>
      <c r="J130" s="116"/>
      <c r="K130" s="52"/>
      <c r="L130" s="52"/>
      <c r="M130" s="52"/>
      <c r="N130" s="52"/>
      <c r="O130" s="52"/>
      <c r="P130" s="52"/>
      <c r="Q130" s="52"/>
      <c r="R130" s="52"/>
      <c r="S130" s="52"/>
      <c r="T130" s="52"/>
      <c r="U130" s="52"/>
      <c r="V130" s="52"/>
      <c r="W130" s="52"/>
      <c r="X130" s="52"/>
      <c r="Y130" s="52"/>
      <c r="Z130" s="116"/>
      <c r="AA130" s="116"/>
      <c r="AB130" s="116"/>
      <c r="AC130" s="138"/>
      <c r="AD130" s="150">
        <f t="shared" si="1"/>
        <v>0</v>
      </c>
    </row>
    <row r="131" spans="1:30" ht="15.75" customHeight="1" x14ac:dyDescent="0.2">
      <c r="A131" s="47"/>
      <c r="B131" s="48" t="s">
        <v>550</v>
      </c>
      <c r="C131" s="63">
        <v>1</v>
      </c>
      <c r="D131" s="74" t="s">
        <v>19</v>
      </c>
      <c r="E131" s="58"/>
      <c r="F131" s="68"/>
      <c r="G131" s="68"/>
      <c r="H131" s="52"/>
      <c r="I131" s="116"/>
      <c r="J131" s="116"/>
      <c r="K131" s="52"/>
      <c r="L131" s="52"/>
      <c r="M131" s="52"/>
      <c r="N131" s="52"/>
      <c r="O131" s="52"/>
      <c r="P131" s="52"/>
      <c r="Q131" s="52"/>
      <c r="R131" s="52"/>
      <c r="S131" s="52"/>
      <c r="T131" s="52"/>
      <c r="U131" s="52"/>
      <c r="V131" s="52"/>
      <c r="W131" s="52"/>
      <c r="X131" s="52"/>
      <c r="Y131" s="52"/>
      <c r="Z131" s="116"/>
      <c r="AA131" s="116"/>
      <c r="AB131" s="138" t="s">
        <v>434</v>
      </c>
      <c r="AC131" s="138"/>
      <c r="AD131" s="150">
        <f t="shared" si="1"/>
        <v>1</v>
      </c>
    </row>
    <row r="132" spans="1:30" ht="15.75" customHeight="1" x14ac:dyDescent="0.2">
      <c r="A132" s="47">
        <v>91</v>
      </c>
      <c r="B132" s="48" t="s">
        <v>96</v>
      </c>
      <c r="C132" s="63">
        <v>1</v>
      </c>
      <c r="D132" s="73"/>
      <c r="E132" s="68" t="s">
        <v>669</v>
      </c>
      <c r="F132" s="68"/>
      <c r="G132" s="68"/>
      <c r="H132" s="122"/>
      <c r="I132" s="124"/>
      <c r="J132" s="124"/>
      <c r="K132" s="52"/>
      <c r="L132" s="52"/>
      <c r="M132" s="116"/>
      <c r="N132" s="52"/>
      <c r="O132" s="52"/>
      <c r="P132" s="52"/>
      <c r="Q132" s="52"/>
      <c r="R132" s="52"/>
      <c r="S132" s="52"/>
      <c r="T132" s="52"/>
      <c r="U132" s="52"/>
      <c r="V132" s="52"/>
      <c r="W132" s="52"/>
      <c r="X132" s="52"/>
      <c r="Y132" s="116"/>
      <c r="Z132" s="116"/>
      <c r="AA132" s="116"/>
      <c r="AB132" s="116"/>
      <c r="AC132" s="138"/>
      <c r="AD132" s="150">
        <f t="shared" si="1"/>
        <v>1</v>
      </c>
    </row>
    <row r="133" spans="1:30" ht="15.75" customHeight="1" x14ac:dyDescent="0.2">
      <c r="A133" s="47"/>
      <c r="B133" s="48" t="s">
        <v>653</v>
      </c>
      <c r="C133" s="63">
        <v>1</v>
      </c>
      <c r="D133" s="73"/>
      <c r="E133" s="68"/>
      <c r="F133" s="68"/>
      <c r="G133" s="68"/>
      <c r="H133" s="127" t="s">
        <v>337</v>
      </c>
      <c r="I133" s="116"/>
      <c r="J133" s="116"/>
      <c r="K133" s="52"/>
      <c r="L133" s="52"/>
      <c r="M133" s="52"/>
      <c r="N133" s="52"/>
      <c r="O133" s="52"/>
      <c r="P133" s="52"/>
      <c r="Q133" s="52"/>
      <c r="R133" s="52"/>
      <c r="S133" s="52"/>
      <c r="T133" s="52"/>
      <c r="U133" s="52"/>
      <c r="V133" s="52"/>
      <c r="W133" s="52"/>
      <c r="X133" s="52"/>
      <c r="Y133" s="52"/>
      <c r="Z133" s="116"/>
      <c r="AA133" s="116"/>
      <c r="AB133" s="116"/>
      <c r="AC133" s="138"/>
      <c r="AD133" s="150">
        <f t="shared" si="1"/>
        <v>1</v>
      </c>
    </row>
    <row r="134" spans="1:30" ht="15.75" hidden="1" customHeight="1" x14ac:dyDescent="0.2">
      <c r="A134" s="47"/>
      <c r="B134" s="48" t="s">
        <v>587</v>
      </c>
      <c r="C134" s="49"/>
      <c r="D134" s="73"/>
      <c r="E134" s="58"/>
      <c r="F134" s="70"/>
      <c r="G134" s="68"/>
      <c r="H134" s="52"/>
      <c r="I134" s="116"/>
      <c r="J134" s="116"/>
      <c r="K134" s="52"/>
      <c r="L134" s="52"/>
      <c r="M134" s="52"/>
      <c r="N134" s="52"/>
      <c r="O134" s="52"/>
      <c r="P134" s="52"/>
      <c r="Q134" s="52"/>
      <c r="R134" s="52"/>
      <c r="S134" s="52"/>
      <c r="T134" s="52"/>
      <c r="U134" s="52"/>
      <c r="V134" s="52"/>
      <c r="W134" s="52"/>
      <c r="X134" s="52"/>
      <c r="Y134" s="52"/>
      <c r="Z134" s="116"/>
      <c r="AA134" s="116"/>
      <c r="AB134" s="116"/>
      <c r="AC134" s="116"/>
      <c r="AD134" s="150">
        <f t="shared" si="1"/>
        <v>0</v>
      </c>
    </row>
    <row r="135" spans="1:30" ht="15.75" hidden="1" customHeight="1" x14ac:dyDescent="0.2">
      <c r="A135" s="47"/>
      <c r="B135" s="48" t="s">
        <v>588</v>
      </c>
      <c r="C135" s="49"/>
      <c r="D135" s="73"/>
      <c r="E135" s="58"/>
      <c r="F135" s="70"/>
      <c r="G135" s="68"/>
      <c r="H135" s="52"/>
      <c r="I135" s="116"/>
      <c r="J135" s="116"/>
      <c r="K135" s="52"/>
      <c r="L135" s="52"/>
      <c r="M135" s="52"/>
      <c r="N135" s="52"/>
      <c r="O135" s="52"/>
      <c r="P135" s="52"/>
      <c r="Q135" s="52"/>
      <c r="R135" s="52"/>
      <c r="S135" s="52"/>
      <c r="T135" s="116"/>
      <c r="U135" s="52"/>
      <c r="V135" s="52"/>
      <c r="W135" s="52"/>
      <c r="X135" s="52"/>
      <c r="Y135" s="52"/>
      <c r="Z135" s="116"/>
      <c r="AA135" s="116"/>
      <c r="AB135" s="116"/>
      <c r="AC135" s="116"/>
      <c r="AD135" s="150">
        <f t="shared" si="1"/>
        <v>0</v>
      </c>
    </row>
    <row r="136" spans="1:30" ht="15.75" hidden="1" customHeight="1" x14ac:dyDescent="0.2">
      <c r="A136" s="47">
        <v>58</v>
      </c>
      <c r="B136" s="48" t="s">
        <v>591</v>
      </c>
      <c r="C136" s="49"/>
      <c r="D136" s="73"/>
      <c r="E136" s="58"/>
      <c r="F136" s="70"/>
      <c r="G136" s="68"/>
      <c r="H136" s="52"/>
      <c r="I136" s="116"/>
      <c r="J136" s="116"/>
      <c r="K136" s="52"/>
      <c r="L136" s="52"/>
      <c r="M136" s="52"/>
      <c r="N136" s="122"/>
      <c r="O136" s="122"/>
      <c r="P136" s="52"/>
      <c r="Q136" s="52"/>
      <c r="R136" s="122"/>
      <c r="S136" s="52"/>
      <c r="T136" s="116"/>
      <c r="U136" s="52"/>
      <c r="V136" s="52"/>
      <c r="W136" s="52"/>
      <c r="X136" s="52"/>
      <c r="Y136" s="52"/>
      <c r="Z136" s="52"/>
      <c r="AA136" s="52"/>
      <c r="AB136" s="52"/>
      <c r="AC136" s="52"/>
      <c r="AD136" s="150">
        <f t="shared" si="1"/>
        <v>0</v>
      </c>
    </row>
    <row r="137" spans="1:30" ht="15.75" hidden="1" customHeight="1" x14ac:dyDescent="0.2">
      <c r="A137" s="47">
        <v>81</v>
      </c>
      <c r="B137" s="48" t="s">
        <v>592</v>
      </c>
      <c r="C137" s="49"/>
      <c r="D137" s="73"/>
      <c r="E137" s="58"/>
      <c r="F137" s="70"/>
      <c r="G137" s="68"/>
      <c r="H137" s="52"/>
      <c r="I137" s="116"/>
      <c r="J137" s="116"/>
      <c r="K137" s="52"/>
      <c r="L137" s="52"/>
      <c r="M137" s="122"/>
      <c r="N137" s="52"/>
      <c r="O137" s="52"/>
      <c r="P137" s="52"/>
      <c r="Q137" s="52"/>
      <c r="R137" s="122"/>
      <c r="S137" s="52"/>
      <c r="T137" s="116"/>
      <c r="U137" s="52"/>
      <c r="V137" s="52"/>
      <c r="W137" s="52"/>
      <c r="X137" s="52"/>
      <c r="Y137" s="52"/>
      <c r="Z137" s="52"/>
      <c r="AA137" s="52"/>
      <c r="AB137" s="52"/>
      <c r="AC137" s="52"/>
      <c r="AD137" s="150">
        <f t="shared" si="1"/>
        <v>0</v>
      </c>
    </row>
    <row r="138" spans="1:30" ht="14.1" hidden="1" customHeight="1" x14ac:dyDescent="0.2">
      <c r="A138" s="47"/>
      <c r="B138" s="48" t="s">
        <v>593</v>
      </c>
      <c r="C138" s="49"/>
      <c r="D138" s="73"/>
      <c r="E138" s="58"/>
      <c r="F138" s="70"/>
      <c r="G138" s="70"/>
      <c r="H138" s="52"/>
      <c r="I138" s="52"/>
      <c r="J138" s="52"/>
      <c r="K138" s="52"/>
      <c r="L138" s="52"/>
      <c r="M138" s="52"/>
      <c r="N138" s="52"/>
      <c r="O138" s="52"/>
      <c r="P138" s="52"/>
      <c r="Q138" s="52"/>
      <c r="R138" s="52"/>
      <c r="S138" s="52"/>
      <c r="T138" s="52"/>
      <c r="U138" s="52"/>
      <c r="V138" s="52"/>
      <c r="W138" s="52"/>
      <c r="X138" s="52"/>
      <c r="Y138" s="52"/>
      <c r="Z138" s="52"/>
      <c r="AA138" s="52"/>
      <c r="AB138" s="52"/>
      <c r="AC138" s="52"/>
      <c r="AD138" s="150">
        <f t="shared" si="1"/>
        <v>0</v>
      </c>
    </row>
    <row r="139" spans="1:30" ht="14.1" hidden="1" customHeight="1" x14ac:dyDescent="0.2">
      <c r="A139" s="47"/>
      <c r="B139" s="48" t="s">
        <v>594</v>
      </c>
      <c r="C139" s="49"/>
      <c r="D139" s="73"/>
      <c r="E139" s="58"/>
      <c r="F139" s="52"/>
      <c r="G139" s="68"/>
      <c r="H139" s="52"/>
      <c r="I139" s="52"/>
      <c r="J139" s="52"/>
      <c r="K139" s="52"/>
      <c r="L139" s="52"/>
      <c r="M139" s="52"/>
      <c r="N139" s="52"/>
      <c r="O139" s="52"/>
      <c r="P139" s="52"/>
      <c r="Q139" s="52"/>
      <c r="R139" s="52"/>
      <c r="S139" s="52"/>
      <c r="T139" s="52"/>
      <c r="U139" s="52"/>
      <c r="V139" s="52"/>
      <c r="W139" s="52"/>
      <c r="X139" s="52"/>
      <c r="Y139" s="52"/>
      <c r="Z139" s="52"/>
      <c r="AA139" s="52"/>
      <c r="AB139" s="52"/>
      <c r="AC139" s="52"/>
      <c r="AD139" s="150">
        <f t="shared" ref="AD139:AD152" si="2">COUNTA(E139:N139,P139:AB139)</f>
        <v>0</v>
      </c>
    </row>
    <row r="140" spans="1:30" ht="14.1" hidden="1" customHeight="1" x14ac:dyDescent="0.2">
      <c r="A140" s="47"/>
      <c r="B140" s="48" t="s">
        <v>595</v>
      </c>
      <c r="C140" s="49"/>
      <c r="D140" s="73"/>
      <c r="E140" s="58"/>
      <c r="F140" s="70"/>
      <c r="G140" s="69"/>
      <c r="H140" s="52"/>
      <c r="I140" s="52"/>
      <c r="J140" s="52"/>
      <c r="K140" s="52"/>
      <c r="L140" s="52"/>
      <c r="M140" s="52"/>
      <c r="N140" s="52"/>
      <c r="O140" s="52"/>
      <c r="P140" s="52"/>
      <c r="Q140" s="52"/>
      <c r="R140" s="52"/>
      <c r="S140" s="52"/>
      <c r="T140" s="52"/>
      <c r="U140" s="52"/>
      <c r="V140" s="52"/>
      <c r="W140" s="52"/>
      <c r="X140" s="52"/>
      <c r="Y140" s="52"/>
      <c r="Z140" s="52"/>
      <c r="AA140" s="52"/>
      <c r="AB140" s="52"/>
      <c r="AC140" s="52"/>
      <c r="AD140" s="150">
        <f t="shared" si="2"/>
        <v>0</v>
      </c>
    </row>
    <row r="141" spans="1:30" ht="14.1" hidden="1" customHeight="1" x14ac:dyDescent="0.2">
      <c r="A141" s="129">
        <v>73</v>
      </c>
      <c r="B141" s="48" t="s">
        <v>597</v>
      </c>
      <c r="C141" s="49"/>
      <c r="D141" s="73"/>
      <c r="E141" s="58"/>
      <c r="F141" s="70"/>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150">
        <f t="shared" si="2"/>
        <v>0</v>
      </c>
    </row>
    <row r="142" spans="1:30" ht="14.1" hidden="1" customHeight="1" x14ac:dyDescent="0.2">
      <c r="A142" s="47"/>
      <c r="B142" s="48" t="s">
        <v>598</v>
      </c>
      <c r="C142" s="49"/>
      <c r="D142" s="73"/>
      <c r="E142" s="58"/>
      <c r="F142" s="52"/>
      <c r="G142" s="69"/>
      <c r="H142" s="52"/>
      <c r="I142" s="52"/>
      <c r="J142" s="52"/>
      <c r="K142" s="52"/>
      <c r="L142" s="52"/>
      <c r="M142" s="52"/>
      <c r="N142" s="52"/>
      <c r="O142" s="52"/>
      <c r="P142" s="52"/>
      <c r="Q142" s="52"/>
      <c r="R142" s="52"/>
      <c r="S142" s="52"/>
      <c r="T142" s="52"/>
      <c r="U142" s="52"/>
      <c r="V142" s="52"/>
      <c r="W142" s="52"/>
      <c r="X142" s="52"/>
      <c r="Y142" s="52"/>
      <c r="Z142" s="52"/>
      <c r="AA142" s="52"/>
      <c r="AB142" s="52"/>
      <c r="AC142" s="52"/>
      <c r="AD142" s="150">
        <f t="shared" si="2"/>
        <v>0</v>
      </c>
    </row>
    <row r="143" spans="1:30" ht="15.75" customHeight="1" x14ac:dyDescent="0.2">
      <c r="A143" s="47"/>
      <c r="B143" s="48" t="s">
        <v>169</v>
      </c>
      <c r="C143" s="49">
        <v>1</v>
      </c>
      <c r="D143" s="73"/>
      <c r="E143" s="58"/>
      <c r="F143" s="68"/>
      <c r="G143" s="69"/>
      <c r="H143" s="52"/>
      <c r="I143" s="52"/>
      <c r="J143" s="52"/>
      <c r="K143" s="52"/>
      <c r="L143" s="52"/>
      <c r="M143" s="122"/>
      <c r="N143" s="122"/>
      <c r="O143" s="122"/>
      <c r="P143" s="52"/>
      <c r="Q143" s="116"/>
      <c r="R143" s="124" t="s">
        <v>326</v>
      </c>
      <c r="S143" s="52"/>
      <c r="T143" s="52"/>
      <c r="U143" s="52"/>
      <c r="V143" s="52"/>
      <c r="W143" s="52"/>
      <c r="X143" s="52"/>
      <c r="Y143" s="52"/>
      <c r="Z143" s="52"/>
      <c r="AA143" s="52"/>
      <c r="AB143" s="52"/>
      <c r="AC143" s="52"/>
      <c r="AD143" s="150">
        <f t="shared" si="2"/>
        <v>1</v>
      </c>
    </row>
    <row r="144" spans="1:30" ht="14.1" hidden="1" customHeight="1" x14ac:dyDescent="0.2">
      <c r="A144" s="5"/>
      <c r="B144" s="48" t="s">
        <v>600</v>
      </c>
      <c r="C144" s="49"/>
      <c r="D144" s="73"/>
      <c r="E144" s="58"/>
      <c r="F144" s="70"/>
      <c r="G144" s="52"/>
      <c r="H144" s="52"/>
      <c r="I144" s="52"/>
      <c r="J144" s="52"/>
      <c r="K144" s="52"/>
      <c r="L144" s="52"/>
      <c r="M144" s="52"/>
      <c r="N144" s="52"/>
      <c r="O144" s="52"/>
      <c r="P144" s="52"/>
      <c r="Q144" s="116"/>
      <c r="R144" s="52"/>
      <c r="S144" s="52"/>
      <c r="T144" s="52"/>
      <c r="U144" s="52"/>
      <c r="V144" s="52"/>
      <c r="W144" s="52"/>
      <c r="X144" s="52"/>
      <c r="Y144" s="52"/>
      <c r="Z144" s="52"/>
      <c r="AA144" s="52"/>
      <c r="AB144" s="52"/>
      <c r="AC144" s="52"/>
      <c r="AD144" s="150">
        <f t="shared" si="2"/>
        <v>0</v>
      </c>
    </row>
    <row r="145" spans="1:30" ht="14.1" hidden="1" customHeight="1" x14ac:dyDescent="0.2">
      <c r="A145" s="47">
        <v>68</v>
      </c>
      <c r="B145" s="48" t="s">
        <v>601</v>
      </c>
      <c r="C145" s="49"/>
      <c r="D145" s="74"/>
      <c r="E145" s="57"/>
      <c r="F145" s="70"/>
      <c r="G145" s="52"/>
      <c r="H145" s="52"/>
      <c r="I145" s="52"/>
      <c r="J145" s="52"/>
      <c r="K145" s="52"/>
      <c r="L145" s="52"/>
      <c r="M145" s="52"/>
      <c r="N145" s="52"/>
      <c r="O145" s="52"/>
      <c r="P145" s="52"/>
      <c r="Q145" s="116"/>
      <c r="R145" s="52"/>
      <c r="S145" s="52"/>
      <c r="T145" s="52"/>
      <c r="U145" s="52"/>
      <c r="V145" s="52"/>
      <c r="W145" s="52"/>
      <c r="X145" s="52"/>
      <c r="Y145" s="52"/>
      <c r="Z145" s="52"/>
      <c r="AA145" s="52"/>
      <c r="AB145" s="52"/>
      <c r="AC145" s="52"/>
      <c r="AD145" s="150">
        <f t="shared" si="2"/>
        <v>0</v>
      </c>
    </row>
    <row r="146" spans="1:30" ht="15.75" customHeight="1" x14ac:dyDescent="0.2">
      <c r="A146" s="47"/>
      <c r="B146" s="48" t="s">
        <v>512</v>
      </c>
      <c r="C146" s="63">
        <v>1</v>
      </c>
      <c r="D146" s="73"/>
      <c r="E146" s="68" t="s">
        <v>669</v>
      </c>
      <c r="F146" s="68"/>
      <c r="G146" s="69"/>
      <c r="H146" s="52"/>
      <c r="I146" s="52"/>
      <c r="J146" s="52"/>
      <c r="K146" s="116"/>
      <c r="L146" s="52"/>
      <c r="M146" s="52"/>
      <c r="N146" s="52"/>
      <c r="O146" s="52"/>
      <c r="P146" s="52"/>
      <c r="Q146" s="116"/>
      <c r="R146" s="52"/>
      <c r="S146" s="52"/>
      <c r="T146" s="52"/>
      <c r="U146" s="52"/>
      <c r="V146" s="52"/>
      <c r="W146" s="52"/>
      <c r="X146" s="52"/>
      <c r="Y146" s="52"/>
      <c r="Z146" s="52"/>
      <c r="AA146" s="52"/>
      <c r="AB146" s="52"/>
      <c r="AC146" s="52"/>
      <c r="AD146" s="150">
        <f t="shared" si="2"/>
        <v>1</v>
      </c>
    </row>
    <row r="147" spans="1:30" ht="15.75" customHeight="1" x14ac:dyDescent="0.2">
      <c r="A147" s="47"/>
      <c r="B147" s="48" t="s">
        <v>571</v>
      </c>
      <c r="C147" s="63">
        <v>1</v>
      </c>
      <c r="D147" s="73"/>
      <c r="E147" s="68" t="s">
        <v>669</v>
      </c>
      <c r="F147" s="68"/>
      <c r="G147" s="69"/>
      <c r="H147" s="122"/>
      <c r="I147" s="69"/>
      <c r="J147" s="122"/>
      <c r="K147" s="122"/>
      <c r="L147" s="116"/>
      <c r="M147" s="116"/>
      <c r="N147" s="52"/>
      <c r="O147" s="52"/>
      <c r="P147" s="52"/>
      <c r="Q147" s="116"/>
      <c r="R147" s="52"/>
      <c r="S147" s="52"/>
      <c r="T147" s="52"/>
      <c r="U147" s="52"/>
      <c r="V147" s="52"/>
      <c r="W147" s="52"/>
      <c r="X147" s="52"/>
      <c r="Y147" s="52"/>
      <c r="Z147" s="52"/>
      <c r="AA147" s="52"/>
      <c r="AB147" s="52"/>
      <c r="AC147" s="52"/>
      <c r="AD147" s="150">
        <f t="shared" si="2"/>
        <v>1</v>
      </c>
    </row>
    <row r="148" spans="1:30" ht="15.75" customHeight="1" x14ac:dyDescent="0.2">
      <c r="A148" s="47"/>
      <c r="B148" s="48" t="s">
        <v>545</v>
      </c>
      <c r="C148" s="63">
        <v>1</v>
      </c>
      <c r="D148" s="73"/>
      <c r="E148" s="68" t="s">
        <v>669</v>
      </c>
      <c r="F148" s="68"/>
      <c r="G148" s="69"/>
      <c r="H148" s="70"/>
      <c r="I148" s="52"/>
      <c r="J148" s="52"/>
      <c r="K148" s="52"/>
      <c r="L148" s="52"/>
      <c r="M148" s="52"/>
      <c r="N148" s="52"/>
      <c r="O148" s="52"/>
      <c r="P148" s="52"/>
      <c r="Q148" s="116"/>
      <c r="R148" s="52"/>
      <c r="S148" s="52"/>
      <c r="T148" s="52"/>
      <c r="U148" s="116"/>
      <c r="V148" s="52"/>
      <c r="W148" s="52"/>
      <c r="X148" s="52"/>
      <c r="Y148" s="52"/>
      <c r="Z148" s="52"/>
      <c r="AA148" s="52"/>
      <c r="AB148" s="52"/>
      <c r="AC148" s="52"/>
      <c r="AD148" s="150">
        <f t="shared" si="2"/>
        <v>1</v>
      </c>
    </row>
    <row r="149" spans="1:30" ht="15.75" hidden="1" customHeight="1" x14ac:dyDescent="0.2">
      <c r="A149" s="129"/>
      <c r="B149" s="48" t="s">
        <v>460</v>
      </c>
      <c r="C149" s="63"/>
      <c r="D149" s="73"/>
      <c r="E149" s="58"/>
      <c r="F149" s="70"/>
      <c r="G149" s="52"/>
      <c r="H149" s="52"/>
      <c r="I149" s="52"/>
      <c r="J149" s="52"/>
      <c r="K149" s="52"/>
      <c r="L149" s="52"/>
      <c r="M149" s="52"/>
      <c r="N149" s="52"/>
      <c r="O149" s="52"/>
      <c r="P149" s="52"/>
      <c r="Q149" s="116"/>
      <c r="R149" s="52"/>
      <c r="S149" s="52"/>
      <c r="T149" s="52"/>
      <c r="U149" s="52"/>
      <c r="V149" s="52"/>
      <c r="W149" s="52"/>
      <c r="X149" s="52"/>
      <c r="Y149" s="52"/>
      <c r="Z149" s="52"/>
      <c r="AA149" s="52"/>
      <c r="AB149" s="52"/>
      <c r="AC149" s="52"/>
      <c r="AD149" s="150">
        <f t="shared" si="2"/>
        <v>0</v>
      </c>
    </row>
    <row r="150" spans="1:30" ht="15.75" customHeight="1" x14ac:dyDescent="0.2">
      <c r="A150" s="47"/>
      <c r="B150" s="48" t="s">
        <v>110</v>
      </c>
      <c r="C150" s="63">
        <v>1</v>
      </c>
      <c r="D150" s="73"/>
      <c r="E150" s="68"/>
      <c r="F150" s="70"/>
      <c r="G150" s="69"/>
      <c r="H150" s="70"/>
      <c r="I150" s="70"/>
      <c r="J150" s="52"/>
      <c r="K150" s="52"/>
      <c r="L150" s="52"/>
      <c r="M150" s="52"/>
      <c r="N150" s="122" t="s">
        <v>323</v>
      </c>
      <c r="O150" s="52"/>
      <c r="P150" s="52"/>
      <c r="Q150" s="116"/>
      <c r="R150" s="52"/>
      <c r="S150" s="52"/>
      <c r="T150" s="52"/>
      <c r="U150" s="52"/>
      <c r="V150" s="52"/>
      <c r="W150" s="52"/>
      <c r="X150" s="52"/>
      <c r="Y150" s="52"/>
      <c r="Z150" s="52"/>
      <c r="AA150" s="52"/>
      <c r="AB150" s="52"/>
      <c r="AC150" s="52"/>
      <c r="AD150" s="150">
        <f t="shared" si="2"/>
        <v>1</v>
      </c>
    </row>
    <row r="151" spans="1:30" ht="15.75" customHeight="1" x14ac:dyDescent="0.2">
      <c r="A151" s="212"/>
      <c r="B151" s="48" t="s">
        <v>608</v>
      </c>
      <c r="C151" s="63">
        <v>1</v>
      </c>
      <c r="D151" s="74"/>
      <c r="E151" s="68"/>
      <c r="F151" s="68" t="s">
        <v>317</v>
      </c>
      <c r="G151" s="69"/>
      <c r="H151" s="70"/>
      <c r="I151" s="70"/>
      <c r="J151" s="52"/>
      <c r="K151" s="52"/>
      <c r="L151" s="52"/>
      <c r="M151" s="116"/>
      <c r="N151" s="52"/>
      <c r="O151" s="52"/>
      <c r="P151" s="52"/>
      <c r="Q151" s="116"/>
      <c r="R151" s="52"/>
      <c r="S151" s="52"/>
      <c r="T151" s="52"/>
      <c r="U151" s="52"/>
      <c r="V151" s="52"/>
      <c r="W151" s="116"/>
      <c r="X151" s="52"/>
      <c r="Y151" s="52"/>
      <c r="Z151" s="52"/>
      <c r="AA151" s="52"/>
      <c r="AB151" s="52"/>
      <c r="AC151" s="52"/>
      <c r="AD151" s="150">
        <f t="shared" si="2"/>
        <v>1</v>
      </c>
    </row>
    <row r="152" spans="1:30" ht="15.75" customHeight="1" x14ac:dyDescent="0.2">
      <c r="A152" s="47"/>
      <c r="B152" s="48" t="s">
        <v>561</v>
      </c>
      <c r="C152" s="63">
        <v>1</v>
      </c>
      <c r="D152" s="73"/>
      <c r="E152" s="58"/>
      <c r="F152" s="68" t="s">
        <v>317</v>
      </c>
      <c r="G152" s="52"/>
      <c r="H152" s="70"/>
      <c r="I152" s="52"/>
      <c r="J152" s="52"/>
      <c r="K152" s="116"/>
      <c r="L152" s="52"/>
      <c r="M152" s="52"/>
      <c r="N152" s="52"/>
      <c r="O152" s="52"/>
      <c r="P152" s="52"/>
      <c r="Q152" s="116"/>
      <c r="R152" s="52"/>
      <c r="S152" s="52"/>
      <c r="T152" s="52"/>
      <c r="U152" s="52"/>
      <c r="V152" s="52"/>
      <c r="W152" s="52"/>
      <c r="X152" s="52"/>
      <c r="Y152" s="52"/>
      <c r="Z152" s="116"/>
      <c r="AA152" s="52"/>
      <c r="AB152" s="52"/>
      <c r="AC152" s="52"/>
      <c r="AD152" s="150">
        <f t="shared" si="2"/>
        <v>1</v>
      </c>
    </row>
    <row r="153" spans="1:30" ht="15.75" hidden="1" customHeight="1" x14ac:dyDescent="0.2">
      <c r="A153" s="47"/>
      <c r="B153" s="48" t="s">
        <v>602</v>
      </c>
      <c r="C153" s="49"/>
      <c r="D153" s="73"/>
      <c r="E153" s="58"/>
      <c r="F153" s="70"/>
      <c r="G153" s="52"/>
      <c r="H153" s="52"/>
      <c r="I153" s="52"/>
      <c r="J153" s="52"/>
      <c r="K153" s="52"/>
      <c r="L153" s="52"/>
      <c r="M153" s="52"/>
      <c r="N153" s="52"/>
      <c r="O153" s="52"/>
      <c r="P153" s="52"/>
      <c r="Q153" s="116"/>
      <c r="R153" s="52"/>
      <c r="S153" s="52"/>
      <c r="T153" s="52"/>
      <c r="U153" s="52"/>
      <c r="V153" s="52"/>
      <c r="W153" s="52"/>
      <c r="X153" s="52"/>
      <c r="Y153" s="52"/>
      <c r="Z153" s="52"/>
      <c r="AA153" s="52"/>
      <c r="AB153" s="52"/>
      <c r="AC153" s="52"/>
    </row>
    <row r="154" spans="1:30" ht="15.75" hidden="1" customHeight="1" x14ac:dyDescent="0.2">
      <c r="A154" s="47"/>
      <c r="B154" s="48" t="s">
        <v>603</v>
      </c>
      <c r="C154" s="49"/>
      <c r="D154" s="73"/>
      <c r="E154" s="58"/>
      <c r="F154" s="70"/>
      <c r="G154" s="52"/>
      <c r="H154" s="52"/>
      <c r="I154" s="52"/>
      <c r="J154" s="52"/>
      <c r="K154" s="52"/>
      <c r="L154" s="52"/>
      <c r="M154" s="52"/>
      <c r="N154" s="52"/>
      <c r="O154" s="52"/>
      <c r="P154" s="52"/>
      <c r="Q154" s="116"/>
      <c r="R154" s="52"/>
      <c r="S154" s="52"/>
      <c r="T154" s="52"/>
      <c r="U154" s="52"/>
      <c r="V154" s="52"/>
      <c r="W154" s="52"/>
      <c r="X154" s="52"/>
      <c r="Y154" s="52"/>
      <c r="Z154" s="52"/>
      <c r="AA154" s="52"/>
      <c r="AB154" s="52"/>
      <c r="AC154" s="52"/>
    </row>
    <row r="155" spans="1:30" ht="15.75" hidden="1" customHeight="1" x14ac:dyDescent="0.2">
      <c r="A155" s="5"/>
      <c r="B155" s="48" t="s">
        <v>604</v>
      </c>
      <c r="C155" s="49"/>
      <c r="D155" s="73"/>
      <c r="E155" s="58"/>
      <c r="F155" s="70"/>
      <c r="G155" s="52"/>
      <c r="H155" s="52"/>
      <c r="I155" s="52"/>
      <c r="J155" s="52"/>
      <c r="K155" s="52"/>
      <c r="L155" s="52"/>
      <c r="M155" s="52"/>
      <c r="N155" s="52"/>
      <c r="O155" s="52"/>
      <c r="P155" s="52"/>
      <c r="Q155" s="116"/>
      <c r="R155" s="52"/>
      <c r="S155" s="52"/>
      <c r="T155" s="52"/>
      <c r="U155" s="52"/>
      <c r="V155" s="52"/>
      <c r="W155" s="52"/>
      <c r="X155" s="52"/>
      <c r="Y155" s="52"/>
      <c r="Z155" s="52"/>
      <c r="AA155" s="52"/>
      <c r="AB155" s="52"/>
      <c r="AC155" s="52"/>
    </row>
    <row r="156" spans="1:30" ht="15.75" hidden="1" customHeight="1" x14ac:dyDescent="0.2">
      <c r="A156" s="5"/>
      <c r="B156" s="48" t="s">
        <v>606</v>
      </c>
      <c r="C156" s="49"/>
      <c r="D156" s="73"/>
      <c r="E156" s="58"/>
      <c r="F156" s="70"/>
      <c r="G156" s="52"/>
      <c r="H156" s="52"/>
      <c r="I156" s="52"/>
      <c r="J156" s="52"/>
      <c r="K156" s="52"/>
      <c r="L156" s="52"/>
      <c r="M156" s="52"/>
      <c r="N156" s="52"/>
      <c r="O156" s="52"/>
      <c r="P156" s="52"/>
      <c r="Q156" s="116"/>
      <c r="R156" s="116"/>
      <c r="S156" s="52"/>
      <c r="T156" s="52"/>
      <c r="U156" s="52"/>
      <c r="V156" s="52"/>
      <c r="W156" s="52"/>
      <c r="X156" s="52"/>
      <c r="Y156" s="52"/>
      <c r="Z156" s="52"/>
      <c r="AA156" s="52"/>
      <c r="AB156" s="52"/>
      <c r="AC156" s="52"/>
    </row>
    <row r="157" spans="1:30" ht="15.75" hidden="1" customHeight="1" x14ac:dyDescent="0.2">
      <c r="A157" s="5"/>
      <c r="B157" s="48" t="s">
        <v>564</v>
      </c>
      <c r="C157" s="49"/>
      <c r="D157" s="73"/>
      <c r="E157" s="58"/>
      <c r="F157" s="70"/>
      <c r="G157" s="52"/>
      <c r="H157" s="52"/>
      <c r="I157" s="52"/>
      <c r="J157" s="52"/>
      <c r="K157" s="52"/>
      <c r="L157" s="52"/>
      <c r="M157" s="52"/>
      <c r="N157" s="52"/>
      <c r="O157" s="52"/>
      <c r="P157" s="52"/>
      <c r="Q157" s="116"/>
      <c r="R157" s="116"/>
      <c r="S157" s="52"/>
      <c r="T157" s="52"/>
      <c r="U157" s="52"/>
      <c r="V157" s="52"/>
      <c r="W157" s="52"/>
      <c r="X157" s="52"/>
      <c r="Y157" s="52"/>
      <c r="Z157" s="52"/>
      <c r="AA157" s="52"/>
      <c r="AB157" s="52"/>
      <c r="AC157" s="52"/>
    </row>
    <row r="158" spans="1:30" ht="15.75" hidden="1" customHeight="1" x14ac:dyDescent="0.2">
      <c r="A158" s="47"/>
      <c r="B158" s="48" t="s">
        <v>609</v>
      </c>
      <c r="C158" s="49"/>
      <c r="D158" s="73"/>
      <c r="E158" s="68"/>
      <c r="F158" s="141"/>
      <c r="G158" s="52"/>
      <c r="H158" s="52"/>
      <c r="I158" s="52"/>
      <c r="J158" s="52"/>
      <c r="K158" s="52"/>
      <c r="L158" s="52"/>
      <c r="M158" s="52"/>
      <c r="N158" s="52"/>
      <c r="O158" s="52"/>
      <c r="P158" s="52"/>
      <c r="Q158" s="116"/>
      <c r="R158" s="52"/>
      <c r="S158" s="52"/>
      <c r="T158" s="52"/>
      <c r="U158" s="52"/>
      <c r="V158" s="52"/>
      <c r="W158" s="52"/>
      <c r="X158" s="52"/>
      <c r="Y158" s="52"/>
      <c r="Z158" s="52"/>
      <c r="AA158" s="52"/>
      <c r="AB158" s="52"/>
      <c r="AC158" s="52"/>
    </row>
    <row r="159" spans="1:30" ht="15.75" hidden="1" customHeight="1" x14ac:dyDescent="0.2">
      <c r="A159" s="5"/>
      <c r="B159" s="48" t="s">
        <v>611</v>
      </c>
      <c r="C159" s="49"/>
      <c r="D159" s="73"/>
      <c r="E159" s="58"/>
      <c r="F159" s="70"/>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row>
    <row r="160" spans="1:30" x14ac:dyDescent="0.2">
      <c r="C160">
        <f>COUNT(C8:C152)</f>
        <v>99</v>
      </c>
      <c r="E160">
        <f t="shared" ref="E160:AB160" si="3">COUNTA(E8:E159)</f>
        <v>54</v>
      </c>
      <c r="F160">
        <f t="shared" si="3"/>
        <v>66</v>
      </c>
      <c r="G160">
        <f t="shared" si="3"/>
        <v>54</v>
      </c>
      <c r="H160">
        <f t="shared" si="3"/>
        <v>50</v>
      </c>
      <c r="I160">
        <f t="shared" si="3"/>
        <v>52</v>
      </c>
      <c r="J160">
        <f t="shared" si="3"/>
        <v>35</v>
      </c>
      <c r="K160">
        <f t="shared" si="3"/>
        <v>51</v>
      </c>
      <c r="L160">
        <f t="shared" si="3"/>
        <v>50</v>
      </c>
      <c r="M160">
        <f t="shared" si="3"/>
        <v>54</v>
      </c>
      <c r="N160">
        <f t="shared" si="3"/>
        <v>49</v>
      </c>
      <c r="O160">
        <f t="shared" si="3"/>
        <v>32</v>
      </c>
      <c r="P160">
        <f t="shared" si="3"/>
        <v>37</v>
      </c>
      <c r="Q160">
        <f t="shared" si="3"/>
        <v>38</v>
      </c>
      <c r="R160">
        <f t="shared" si="3"/>
        <v>46</v>
      </c>
      <c r="S160">
        <f t="shared" si="3"/>
        <v>43</v>
      </c>
      <c r="T160">
        <f t="shared" si="3"/>
        <v>34</v>
      </c>
      <c r="U160">
        <f t="shared" si="3"/>
        <v>35</v>
      </c>
      <c r="V160">
        <f t="shared" si="3"/>
        <v>30</v>
      </c>
      <c r="W160">
        <f t="shared" si="3"/>
        <v>44</v>
      </c>
      <c r="X160">
        <f t="shared" si="3"/>
        <v>43</v>
      </c>
      <c r="Y160">
        <f t="shared" si="3"/>
        <v>42</v>
      </c>
      <c r="Z160">
        <f t="shared" si="3"/>
        <v>37</v>
      </c>
      <c r="AA160">
        <f t="shared" si="3"/>
        <v>41</v>
      </c>
      <c r="AB160">
        <f t="shared" si="3"/>
        <v>37</v>
      </c>
    </row>
    <row r="161" spans="6:44" x14ac:dyDescent="0.2">
      <c r="N161" s="145"/>
      <c r="O161" s="145"/>
    </row>
    <row r="163" spans="6:44" x14ac:dyDescent="0.2">
      <c r="F163">
        <f>F5*F7</f>
        <v>1023</v>
      </c>
      <c r="G163">
        <f>G5*G7</f>
        <v>810</v>
      </c>
      <c r="H163">
        <f>H5*H7</f>
        <v>765</v>
      </c>
      <c r="I163">
        <f>I5*I7</f>
        <v>806</v>
      </c>
      <c r="K163">
        <f>K5*K7</f>
        <v>841.5</v>
      </c>
      <c r="L163">
        <f>L5*L7</f>
        <v>625</v>
      </c>
      <c r="M163">
        <f>M5*M7</f>
        <v>820.8</v>
      </c>
      <c r="N163">
        <f>N5*N7</f>
        <v>671.3</v>
      </c>
      <c r="P163">
        <f t="shared" ref="P163:AB163" si="4">P5*P7</f>
        <v>547.6</v>
      </c>
      <c r="Q163">
        <f t="shared" si="4"/>
        <v>638.4</v>
      </c>
      <c r="R163">
        <f t="shared" si="4"/>
        <v>708.4</v>
      </c>
      <c r="S163">
        <f t="shared" si="4"/>
        <v>696.6</v>
      </c>
      <c r="T163">
        <f t="shared" si="4"/>
        <v>680</v>
      </c>
      <c r="U163">
        <f t="shared" si="4"/>
        <v>516.25</v>
      </c>
      <c r="V163">
        <f t="shared" si="4"/>
        <v>426</v>
      </c>
      <c r="W163">
        <f t="shared" si="4"/>
        <v>730.40000000000009</v>
      </c>
      <c r="X163">
        <f t="shared" si="4"/>
        <v>688</v>
      </c>
      <c r="Y163">
        <f t="shared" si="4"/>
        <v>651</v>
      </c>
      <c r="Z163">
        <f t="shared" si="4"/>
        <v>543.9</v>
      </c>
      <c r="AA163">
        <f t="shared" si="4"/>
        <v>705.19999999999993</v>
      </c>
      <c r="AB163">
        <f t="shared" si="4"/>
        <v>333</v>
      </c>
      <c r="AD163">
        <f>SUM(F163:AB163)</f>
        <v>14227.35</v>
      </c>
      <c r="AQ163">
        <f>AD163/AB4</f>
        <v>677.49285714285713</v>
      </c>
      <c r="AR163">
        <f>AQ163/AQ5</f>
        <v>15.249035369774919</v>
      </c>
    </row>
  </sheetData>
  <mergeCells count="3">
    <mergeCell ref="B2:D2"/>
    <mergeCell ref="L2:P2"/>
    <mergeCell ref="A1:AC1"/>
  </mergeCells>
  <phoneticPr fontId="30" type="noConversion"/>
  <pageMargins left="0.49" right="0.46" top="0.13" bottom="0.15" header="0.4921259845" footer="0.4921259845"/>
  <pageSetup paperSize="8" scale="81" orientation="portrait" horizontalDpi="4294967293"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D146"/>
  <sheetViews>
    <sheetView workbookViewId="0">
      <pane xSplit="4" ySplit="6" topLeftCell="E7" activePane="bottomRight" state="frozen"/>
      <selection pane="topRight" activeCell="K1" sqref="K1"/>
      <selection pane="bottomLeft" activeCell="A7" sqref="A7"/>
      <selection pane="bottomRight" activeCell="B47" sqref="B47"/>
    </sheetView>
  </sheetViews>
  <sheetFormatPr baseColWidth="10" defaultColWidth="11.42578125" defaultRowHeight="12.75" x14ac:dyDescent="0.2"/>
  <cols>
    <col min="1" max="1" width="6.85546875" customWidth="1"/>
    <col min="2" max="2" width="26.140625" customWidth="1"/>
    <col min="3" max="3" width="8.85546875" customWidth="1"/>
    <col min="4" max="4" width="10.28515625" customWidth="1"/>
    <col min="5" max="5" width="4.7109375" customWidth="1"/>
    <col min="6" max="6" width="4.5703125" customWidth="1"/>
    <col min="7" max="10" width="4.710937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28515625" customWidth="1" collapsed="1"/>
    <col min="25" max="25" width="4.85546875" customWidth="1"/>
    <col min="26" max="26" width="4.7109375" customWidth="1"/>
    <col min="27" max="27" width="4.85546875" customWidth="1"/>
    <col min="28" max="28" width="4.85546875" customWidth="1" collapsed="1"/>
    <col min="29" max="29" width="4.85546875" hidden="1" customWidth="1" collapsed="1"/>
    <col min="30" max="30" width="6.285156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45" customHeight="1" x14ac:dyDescent="0.35">
      <c r="A1" s="369" t="s">
        <v>645</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row>
    <row r="2" spans="1:56" ht="19.5" customHeight="1" x14ac:dyDescent="0.25">
      <c r="B2" s="366" t="s">
        <v>1</v>
      </c>
      <c r="C2" s="366"/>
      <c r="D2" s="366"/>
      <c r="F2" s="30"/>
      <c r="G2" s="11"/>
      <c r="H2" s="13"/>
      <c r="I2" s="14"/>
      <c r="J2" s="14"/>
      <c r="L2" s="366" t="s">
        <v>678</v>
      </c>
      <c r="M2" s="366"/>
      <c r="N2" s="366"/>
      <c r="O2" s="366"/>
      <c r="P2" s="366"/>
    </row>
    <row r="3" spans="1:56" ht="5.25" customHeight="1" x14ac:dyDescent="0.2">
      <c r="B3" s="1"/>
    </row>
    <row r="4" spans="1:56" ht="11.25" customHeight="1" thickBot="1" x14ac:dyDescent="0.25">
      <c r="B4" s="1"/>
      <c r="D4" s="9"/>
      <c r="E4" s="37" t="s">
        <v>5</v>
      </c>
      <c r="F4" s="54">
        <v>1</v>
      </c>
      <c r="G4" s="54">
        <v>2</v>
      </c>
      <c r="H4" s="54">
        <v>3</v>
      </c>
      <c r="I4" s="54">
        <v>4</v>
      </c>
      <c r="J4" s="54"/>
      <c r="K4" s="54">
        <v>5</v>
      </c>
      <c r="L4" s="54">
        <v>6</v>
      </c>
      <c r="M4" s="54">
        <v>7</v>
      </c>
      <c r="N4" s="54">
        <v>8</v>
      </c>
      <c r="O4" s="54"/>
      <c r="P4" s="54">
        <v>9</v>
      </c>
      <c r="Q4" s="54">
        <v>10</v>
      </c>
      <c r="R4" s="54">
        <v>11</v>
      </c>
      <c r="S4" s="54">
        <v>12</v>
      </c>
      <c r="T4" s="54">
        <v>13</v>
      </c>
      <c r="U4" s="54">
        <v>14</v>
      </c>
      <c r="V4" s="54">
        <v>15</v>
      </c>
      <c r="W4" s="54">
        <v>16</v>
      </c>
      <c r="X4" s="54">
        <v>17</v>
      </c>
      <c r="Y4" s="54">
        <v>18</v>
      </c>
      <c r="Z4" s="54">
        <v>19</v>
      </c>
      <c r="AA4" s="54">
        <v>20</v>
      </c>
      <c r="AB4" s="54">
        <v>21</v>
      </c>
      <c r="AC4" s="54">
        <v>22</v>
      </c>
      <c r="AD4" s="54"/>
    </row>
    <row r="5" spans="1:56" ht="16.5" thickBot="1" x14ac:dyDescent="0.3">
      <c r="B5" s="60" t="s">
        <v>6</v>
      </c>
      <c r="C5" s="61"/>
      <c r="D5" s="144">
        <v>40629</v>
      </c>
      <c r="E5" s="67" t="s">
        <v>313</v>
      </c>
      <c r="F5" s="55">
        <v>60</v>
      </c>
      <c r="G5" s="55">
        <v>50</v>
      </c>
      <c r="H5" s="56">
        <v>43</v>
      </c>
      <c r="I5" s="55">
        <v>37</v>
      </c>
      <c r="J5" s="346" t="s">
        <v>679</v>
      </c>
      <c r="K5" s="55">
        <v>41</v>
      </c>
      <c r="L5" s="55">
        <v>42</v>
      </c>
      <c r="M5" s="55">
        <v>38</v>
      </c>
      <c r="N5" s="55">
        <v>47</v>
      </c>
      <c r="O5" s="83" t="s">
        <v>680</v>
      </c>
      <c r="P5" s="55">
        <v>44</v>
      </c>
      <c r="Q5" s="55">
        <v>44</v>
      </c>
      <c r="R5" s="132">
        <v>43</v>
      </c>
      <c r="S5" s="132">
        <v>39</v>
      </c>
      <c r="T5" s="132">
        <v>34</v>
      </c>
      <c r="U5" s="132">
        <v>39</v>
      </c>
      <c r="V5" s="132">
        <v>37</v>
      </c>
      <c r="W5" s="132">
        <v>30</v>
      </c>
      <c r="X5" s="132">
        <v>34</v>
      </c>
      <c r="Y5" s="132">
        <v>31</v>
      </c>
      <c r="Z5" s="132">
        <v>36</v>
      </c>
      <c r="AA5" s="132">
        <v>34</v>
      </c>
      <c r="AB5" s="132">
        <v>40</v>
      </c>
      <c r="AC5" s="132"/>
      <c r="AD5" s="130">
        <f>SUM(F5:I5,K5:AB5)</f>
        <v>843</v>
      </c>
      <c r="AE5" s="1">
        <v>21</v>
      </c>
      <c r="AF5" s="38"/>
      <c r="AG5" s="39"/>
      <c r="AH5" s="23"/>
      <c r="AI5" s="1"/>
      <c r="AJ5" s="38"/>
      <c r="AK5" s="39"/>
      <c r="AL5" s="39"/>
      <c r="AM5" s="1"/>
      <c r="AN5" s="38"/>
      <c r="AO5" s="40"/>
      <c r="AP5" s="45"/>
      <c r="AQ5" s="46">
        <f>AD5/AE5</f>
        <v>40.142857142857146</v>
      </c>
      <c r="AR5" s="33"/>
    </row>
    <row r="6" spans="1:56" ht="18.75" customHeight="1" thickBot="1" x14ac:dyDescent="0.25">
      <c r="A6" s="64" t="s">
        <v>11</v>
      </c>
      <c r="B6" s="65" t="s">
        <v>12</v>
      </c>
      <c r="C6" s="65" t="s">
        <v>13</v>
      </c>
      <c r="D6" s="66" t="s">
        <v>14</v>
      </c>
      <c r="E6" s="158" t="s">
        <v>376</v>
      </c>
      <c r="F6" s="119">
        <v>13.5</v>
      </c>
      <c r="G6" s="120">
        <v>13.8</v>
      </c>
      <c r="H6" s="121">
        <v>14.7</v>
      </c>
      <c r="I6" s="120">
        <v>13.8</v>
      </c>
      <c r="J6" s="159" t="s">
        <v>377</v>
      </c>
      <c r="K6" s="121">
        <v>15.4</v>
      </c>
      <c r="L6" s="121">
        <v>14.4</v>
      </c>
      <c r="M6" s="120">
        <v>13.8</v>
      </c>
      <c r="N6" s="120">
        <v>15.9</v>
      </c>
      <c r="O6" s="120"/>
      <c r="P6" s="120">
        <v>14.3</v>
      </c>
      <c r="Q6" s="120">
        <v>12.5</v>
      </c>
      <c r="R6" s="148">
        <v>17</v>
      </c>
      <c r="S6" s="120">
        <v>15.1</v>
      </c>
      <c r="T6" s="120">
        <v>15.8</v>
      </c>
      <c r="U6" s="148">
        <v>16.5</v>
      </c>
      <c r="V6" s="148">
        <v>14</v>
      </c>
      <c r="W6" s="121">
        <v>13.5</v>
      </c>
      <c r="X6" s="135">
        <v>15</v>
      </c>
      <c r="Y6" s="121">
        <v>14.7</v>
      </c>
      <c r="Z6" s="121">
        <v>13.4</v>
      </c>
      <c r="AA6" s="120">
        <v>14.6</v>
      </c>
      <c r="AB6" s="120">
        <v>13.4</v>
      </c>
      <c r="AC6" s="120"/>
      <c r="AD6">
        <v>23</v>
      </c>
      <c r="AE6">
        <f>SUM(G6:AD6)</f>
        <v>314.59999999999997</v>
      </c>
      <c r="AF6">
        <v>13.7</v>
      </c>
      <c r="AG6">
        <v>76</v>
      </c>
      <c r="AH6" t="s">
        <v>17</v>
      </c>
      <c r="AJ6">
        <v>17</v>
      </c>
      <c r="AK6">
        <v>87</v>
      </c>
      <c r="AN6" s="24">
        <v>13</v>
      </c>
      <c r="AO6" s="25">
        <v>71.11</v>
      </c>
      <c r="AP6" s="25"/>
      <c r="AQ6" s="33">
        <v>2007</v>
      </c>
      <c r="AR6" s="33">
        <v>2007</v>
      </c>
    </row>
    <row r="7" spans="1:56" ht="14.1" customHeight="1" x14ac:dyDescent="0.25">
      <c r="A7" s="123">
        <v>1</v>
      </c>
      <c r="B7" s="153" t="s">
        <v>424</v>
      </c>
      <c r="C7" s="154">
        <v>26</v>
      </c>
      <c r="D7" s="155">
        <v>2</v>
      </c>
      <c r="E7" s="115" t="s">
        <v>681</v>
      </c>
      <c r="F7" s="68" t="s">
        <v>345</v>
      </c>
      <c r="G7" s="68" t="s">
        <v>346</v>
      </c>
      <c r="H7" s="68" t="s">
        <v>347</v>
      </c>
      <c r="I7" s="68" t="s">
        <v>618</v>
      </c>
      <c r="J7" s="124" t="s">
        <v>292</v>
      </c>
      <c r="K7" s="124" t="s">
        <v>682</v>
      </c>
      <c r="L7" s="124" t="s">
        <v>348</v>
      </c>
      <c r="M7" s="124" t="s">
        <v>349</v>
      </c>
      <c r="N7" s="124" t="s">
        <v>350</v>
      </c>
      <c r="O7" s="124" t="s">
        <v>380</v>
      </c>
      <c r="P7" s="124" t="s">
        <v>351</v>
      </c>
      <c r="Q7" s="124" t="s">
        <v>352</v>
      </c>
      <c r="R7" s="124" t="s">
        <v>353</v>
      </c>
      <c r="S7" s="124" t="s">
        <v>354</v>
      </c>
      <c r="T7" s="124" t="s">
        <v>363</v>
      </c>
      <c r="U7" s="131" t="s">
        <v>355</v>
      </c>
      <c r="V7" s="131" t="s">
        <v>356</v>
      </c>
      <c r="W7" s="131" t="s">
        <v>357</v>
      </c>
      <c r="X7" s="136" t="s">
        <v>358</v>
      </c>
      <c r="Y7" s="131" t="s">
        <v>359</v>
      </c>
      <c r="Z7" s="131" t="s">
        <v>360</v>
      </c>
      <c r="AA7" s="149" t="s">
        <v>361</v>
      </c>
      <c r="AB7" s="138" t="s">
        <v>362</v>
      </c>
      <c r="AC7" s="138"/>
      <c r="AD7" s="150">
        <f>COUNTA(E7:AB7)</f>
        <v>24</v>
      </c>
      <c r="AE7" s="44">
        <f>AE6/22</f>
        <v>14.299999999999999</v>
      </c>
      <c r="AF7" s="6"/>
      <c r="AG7" s="6"/>
      <c r="AH7" s="6"/>
      <c r="AI7" s="31"/>
      <c r="AJ7" s="6"/>
      <c r="AK7" s="6"/>
      <c r="AL7" s="6"/>
      <c r="AM7" s="31"/>
      <c r="AN7" s="31"/>
      <c r="AO7" s="31"/>
      <c r="AP7" s="31"/>
      <c r="AQ7" s="6"/>
      <c r="AR7" s="6"/>
      <c r="AS7" s="6"/>
      <c r="AT7" s="6"/>
      <c r="AU7" s="6"/>
      <c r="AV7" s="6"/>
      <c r="AW7" s="6"/>
      <c r="AX7" s="6"/>
      <c r="AY7" s="6"/>
      <c r="AZ7" s="6"/>
      <c r="BA7" s="6"/>
      <c r="BB7" s="6"/>
      <c r="BC7" s="6"/>
      <c r="BD7" s="6"/>
    </row>
    <row r="8" spans="1:56" ht="14.1" customHeight="1" x14ac:dyDescent="0.25">
      <c r="A8" s="123">
        <v>2</v>
      </c>
      <c r="B8" s="151" t="s">
        <v>447</v>
      </c>
      <c r="C8" s="156">
        <v>25</v>
      </c>
      <c r="D8" s="157"/>
      <c r="E8" s="115" t="s">
        <v>681</v>
      </c>
      <c r="F8" s="68" t="s">
        <v>345</v>
      </c>
      <c r="G8" s="68" t="s">
        <v>346</v>
      </c>
      <c r="H8" s="68" t="s">
        <v>347</v>
      </c>
      <c r="I8" s="143" t="s">
        <v>618</v>
      </c>
      <c r="J8" s="124" t="s">
        <v>292</v>
      </c>
      <c r="K8" s="124" t="s">
        <v>682</v>
      </c>
      <c r="L8" s="124" t="s">
        <v>348</v>
      </c>
      <c r="M8" s="124" t="s">
        <v>349</v>
      </c>
      <c r="N8" s="124" t="s">
        <v>350</v>
      </c>
      <c r="O8" s="124" t="s">
        <v>380</v>
      </c>
      <c r="P8" s="124" t="s">
        <v>351</v>
      </c>
      <c r="Q8" s="124" t="s">
        <v>352</v>
      </c>
      <c r="R8" s="124"/>
      <c r="S8" s="124" t="s">
        <v>354</v>
      </c>
      <c r="T8" s="124" t="s">
        <v>363</v>
      </c>
      <c r="U8" s="131" t="s">
        <v>355</v>
      </c>
      <c r="V8" s="131" t="s">
        <v>356</v>
      </c>
      <c r="W8" s="131" t="s">
        <v>357</v>
      </c>
      <c r="X8" s="136" t="s">
        <v>358</v>
      </c>
      <c r="Y8" s="131" t="s">
        <v>359</v>
      </c>
      <c r="Z8" s="131" t="s">
        <v>360</v>
      </c>
      <c r="AA8" s="149" t="s">
        <v>361</v>
      </c>
      <c r="AB8" s="138" t="s">
        <v>362</v>
      </c>
      <c r="AC8" s="138"/>
      <c r="AD8" s="150">
        <f t="shared" ref="AD8:AD71" si="0">COUNTA(E8:AB8)</f>
        <v>23</v>
      </c>
      <c r="AE8" s="31"/>
      <c r="AF8" s="6"/>
      <c r="AG8" s="6"/>
      <c r="AH8" s="6"/>
      <c r="AI8" s="31"/>
      <c r="AJ8" s="6"/>
      <c r="AK8" s="6"/>
      <c r="AL8" s="6"/>
      <c r="AM8" s="31"/>
      <c r="AN8" s="31"/>
      <c r="AO8" s="31"/>
      <c r="AP8" s="31"/>
      <c r="AQ8" s="6"/>
      <c r="AR8" s="6"/>
      <c r="AS8" s="6"/>
      <c r="AT8" s="6"/>
      <c r="AU8" s="6"/>
      <c r="AV8" s="6"/>
      <c r="AW8" s="6"/>
      <c r="AX8" s="6"/>
      <c r="AY8" s="6"/>
      <c r="AZ8" s="6"/>
      <c r="BA8" s="6"/>
      <c r="BB8" s="6"/>
      <c r="BC8" s="6"/>
      <c r="BD8" s="6"/>
    </row>
    <row r="9" spans="1:56" ht="14.1" customHeight="1" x14ac:dyDescent="0.25">
      <c r="A9" s="123"/>
      <c r="B9" s="151" t="s">
        <v>53</v>
      </c>
      <c r="C9" s="156">
        <v>25</v>
      </c>
      <c r="D9" s="157"/>
      <c r="E9" s="115" t="s">
        <v>681</v>
      </c>
      <c r="F9" s="68" t="s">
        <v>345</v>
      </c>
      <c r="G9" s="68" t="s">
        <v>346</v>
      </c>
      <c r="H9" s="68" t="s">
        <v>347</v>
      </c>
      <c r="I9" s="68" t="s">
        <v>618</v>
      </c>
      <c r="J9" s="124" t="s">
        <v>292</v>
      </c>
      <c r="K9" s="124" t="s">
        <v>682</v>
      </c>
      <c r="L9" s="124" t="s">
        <v>348</v>
      </c>
      <c r="M9" s="124" t="s">
        <v>349</v>
      </c>
      <c r="N9" s="122" t="s">
        <v>350</v>
      </c>
      <c r="O9" s="124" t="s">
        <v>380</v>
      </c>
      <c r="P9" s="124" t="s">
        <v>351</v>
      </c>
      <c r="Q9" s="124" t="s">
        <v>352</v>
      </c>
      <c r="R9" s="124" t="s">
        <v>353</v>
      </c>
      <c r="S9" s="124" t="s">
        <v>354</v>
      </c>
      <c r="T9" s="124" t="s">
        <v>363</v>
      </c>
      <c r="U9" s="131" t="s">
        <v>355</v>
      </c>
      <c r="V9" s="131"/>
      <c r="W9" s="131" t="s">
        <v>357</v>
      </c>
      <c r="X9" s="136" t="s">
        <v>358</v>
      </c>
      <c r="Y9" s="131" t="s">
        <v>359</v>
      </c>
      <c r="Z9" s="131" t="s">
        <v>360</v>
      </c>
      <c r="AA9" s="149" t="s">
        <v>361</v>
      </c>
      <c r="AB9" s="138" t="s">
        <v>362</v>
      </c>
      <c r="AC9" s="138"/>
      <c r="AD9" s="150">
        <f t="shared" si="0"/>
        <v>23</v>
      </c>
      <c r="AE9" s="31"/>
      <c r="AF9" s="6"/>
      <c r="AG9" s="6"/>
      <c r="AH9" s="6"/>
      <c r="AI9" s="31"/>
      <c r="AJ9" s="6"/>
      <c r="AK9" s="6"/>
      <c r="AL9" s="6"/>
      <c r="AM9" s="31"/>
      <c r="AN9" s="31"/>
      <c r="AO9" s="31"/>
      <c r="AP9" s="31"/>
      <c r="AQ9" s="6"/>
      <c r="AR9" s="6"/>
      <c r="AS9" s="6"/>
      <c r="AT9" s="6"/>
      <c r="AU9" s="6"/>
      <c r="AV9" s="6"/>
      <c r="AW9" s="6"/>
      <c r="AX9" s="6"/>
      <c r="AY9" s="6"/>
      <c r="AZ9" s="6"/>
      <c r="BA9" s="6"/>
      <c r="BB9" s="6"/>
      <c r="BC9" s="6"/>
      <c r="BD9" s="6"/>
    </row>
    <row r="10" spans="1:56" ht="14.1" customHeight="1" x14ac:dyDescent="0.2">
      <c r="A10" s="212">
        <v>4</v>
      </c>
      <c r="B10" s="48" t="s">
        <v>48</v>
      </c>
      <c r="C10" s="49">
        <v>24</v>
      </c>
      <c r="D10" s="126">
        <v>2</v>
      </c>
      <c r="E10" s="115" t="s">
        <v>681</v>
      </c>
      <c r="F10" s="69" t="s">
        <v>345</v>
      </c>
      <c r="G10" s="68" t="s">
        <v>346</v>
      </c>
      <c r="H10" s="68" t="s">
        <v>347</v>
      </c>
      <c r="I10" s="68" t="s">
        <v>618</v>
      </c>
      <c r="J10" s="124" t="s">
        <v>292</v>
      </c>
      <c r="K10" s="124" t="s">
        <v>682</v>
      </c>
      <c r="L10" s="124" t="s">
        <v>348</v>
      </c>
      <c r="M10" s="124" t="s">
        <v>349</v>
      </c>
      <c r="N10" s="124" t="s">
        <v>350</v>
      </c>
      <c r="O10" s="124" t="s">
        <v>380</v>
      </c>
      <c r="P10" s="124" t="s">
        <v>351</v>
      </c>
      <c r="Q10" s="124" t="s">
        <v>352</v>
      </c>
      <c r="R10" s="124" t="s">
        <v>353</v>
      </c>
      <c r="S10" s="124" t="s">
        <v>354</v>
      </c>
      <c r="T10" s="124" t="s">
        <v>363</v>
      </c>
      <c r="U10" s="131" t="s">
        <v>355</v>
      </c>
      <c r="V10" s="131" t="s">
        <v>356</v>
      </c>
      <c r="W10" s="131" t="s">
        <v>357</v>
      </c>
      <c r="X10" s="136" t="s">
        <v>358</v>
      </c>
      <c r="Y10" s="131" t="s">
        <v>359</v>
      </c>
      <c r="Z10" s="131" t="s">
        <v>360</v>
      </c>
      <c r="AA10" s="149" t="s">
        <v>361</v>
      </c>
      <c r="AB10" s="138" t="s">
        <v>362</v>
      </c>
      <c r="AC10" s="136"/>
      <c r="AD10" s="150">
        <f t="shared" si="0"/>
        <v>24</v>
      </c>
      <c r="AE10" s="31"/>
      <c r="AF10" s="6"/>
      <c r="AG10" s="6"/>
      <c r="AH10" s="6"/>
      <c r="AI10" s="31"/>
      <c r="AJ10" s="6"/>
      <c r="AK10" s="6"/>
      <c r="AL10" s="6"/>
      <c r="AM10" s="31"/>
      <c r="AN10" s="31"/>
      <c r="AO10" s="31"/>
      <c r="AP10" s="31"/>
      <c r="AQ10" s="6"/>
      <c r="AR10" s="6"/>
      <c r="AS10" s="6"/>
      <c r="AT10" s="6"/>
      <c r="AU10" s="6"/>
      <c r="AV10" s="6"/>
      <c r="AW10" s="6"/>
      <c r="AX10" s="6"/>
      <c r="AY10" s="6"/>
      <c r="AZ10" s="6"/>
      <c r="BA10" s="6"/>
      <c r="BB10" s="6"/>
      <c r="BC10" s="6"/>
      <c r="BD10" s="6"/>
    </row>
    <row r="11" spans="1:56" ht="14.1" customHeight="1" x14ac:dyDescent="0.2">
      <c r="A11" s="47"/>
      <c r="B11" s="48" t="s">
        <v>37</v>
      </c>
      <c r="C11" s="49">
        <v>24</v>
      </c>
      <c r="D11" s="73">
        <v>2</v>
      </c>
      <c r="E11" s="115" t="s">
        <v>681</v>
      </c>
      <c r="F11" s="68" t="s">
        <v>345</v>
      </c>
      <c r="G11" s="68" t="s">
        <v>346</v>
      </c>
      <c r="H11" s="68" t="s">
        <v>347</v>
      </c>
      <c r="I11" s="68" t="s">
        <v>618</v>
      </c>
      <c r="J11" s="124" t="s">
        <v>292</v>
      </c>
      <c r="K11" s="124" t="s">
        <v>682</v>
      </c>
      <c r="L11" s="124" t="s">
        <v>348</v>
      </c>
      <c r="M11" s="124" t="s">
        <v>349</v>
      </c>
      <c r="N11" s="122" t="s">
        <v>350</v>
      </c>
      <c r="O11" s="124" t="s">
        <v>380</v>
      </c>
      <c r="P11" s="124" t="s">
        <v>351</v>
      </c>
      <c r="Q11" s="124" t="s">
        <v>352</v>
      </c>
      <c r="R11" s="124" t="s">
        <v>353</v>
      </c>
      <c r="S11" s="124" t="s">
        <v>354</v>
      </c>
      <c r="T11" s="124" t="s">
        <v>363</v>
      </c>
      <c r="U11" s="131" t="s">
        <v>355</v>
      </c>
      <c r="V11" s="131" t="s">
        <v>356</v>
      </c>
      <c r="W11" s="131" t="s">
        <v>357</v>
      </c>
      <c r="X11" s="136" t="s">
        <v>358</v>
      </c>
      <c r="Y11" s="131" t="s">
        <v>359</v>
      </c>
      <c r="Z11" s="131" t="s">
        <v>360</v>
      </c>
      <c r="AA11" s="149" t="s">
        <v>361</v>
      </c>
      <c r="AB11" s="138" t="s">
        <v>362</v>
      </c>
      <c r="AC11" s="138"/>
      <c r="AD11" s="150">
        <f t="shared" si="0"/>
        <v>24</v>
      </c>
      <c r="AE11" s="31"/>
      <c r="AF11" s="6"/>
      <c r="AG11" s="6"/>
      <c r="AH11" s="6"/>
      <c r="AI11" s="31"/>
      <c r="AJ11" s="6"/>
      <c r="AK11" s="6"/>
      <c r="AL11" s="6"/>
      <c r="AM11" s="31"/>
      <c r="AN11" s="31"/>
      <c r="AO11" s="31"/>
      <c r="AP11" s="31"/>
      <c r="AQ11" s="34"/>
      <c r="AR11" s="6"/>
      <c r="AS11" s="6"/>
      <c r="AT11" s="6"/>
      <c r="AU11" s="6"/>
      <c r="AV11" s="6"/>
      <c r="AW11" s="6"/>
      <c r="AX11" s="6"/>
      <c r="AY11" s="6"/>
      <c r="AZ11" s="6"/>
      <c r="BA11" s="6"/>
      <c r="BB11" s="6"/>
      <c r="BC11" s="6"/>
      <c r="BD11" s="6"/>
    </row>
    <row r="12" spans="1:56" ht="14.1" customHeight="1" x14ac:dyDescent="0.2">
      <c r="A12" s="212">
        <v>6</v>
      </c>
      <c r="B12" s="48" t="s">
        <v>41</v>
      </c>
      <c r="C12" s="49">
        <v>23</v>
      </c>
      <c r="D12" s="74" t="s">
        <v>683</v>
      </c>
      <c r="E12" s="115" t="s">
        <v>681</v>
      </c>
      <c r="F12" s="68" t="s">
        <v>345</v>
      </c>
      <c r="G12" s="68" t="s">
        <v>346</v>
      </c>
      <c r="H12" s="68" t="s">
        <v>347</v>
      </c>
      <c r="I12" s="143" t="s">
        <v>618</v>
      </c>
      <c r="J12" s="124" t="s">
        <v>292</v>
      </c>
      <c r="K12" s="124" t="s">
        <v>682</v>
      </c>
      <c r="L12" s="124" t="s">
        <v>348</v>
      </c>
      <c r="M12" s="124" t="s">
        <v>349</v>
      </c>
      <c r="N12" s="124" t="s">
        <v>350</v>
      </c>
      <c r="O12" s="124" t="s">
        <v>380</v>
      </c>
      <c r="P12" s="124" t="s">
        <v>351</v>
      </c>
      <c r="Q12" s="124"/>
      <c r="R12" s="124" t="s">
        <v>353</v>
      </c>
      <c r="S12" s="124" t="s">
        <v>354</v>
      </c>
      <c r="T12" s="124" t="s">
        <v>363</v>
      </c>
      <c r="U12" s="131" t="s">
        <v>355</v>
      </c>
      <c r="V12" s="131" t="s">
        <v>356</v>
      </c>
      <c r="W12" s="131" t="s">
        <v>357</v>
      </c>
      <c r="X12" s="136"/>
      <c r="Y12" s="131" t="s">
        <v>359</v>
      </c>
      <c r="Z12" s="131" t="s">
        <v>360</v>
      </c>
      <c r="AA12" s="149" t="s">
        <v>361</v>
      </c>
      <c r="AB12" s="138" t="s">
        <v>362</v>
      </c>
      <c r="AC12" s="138"/>
      <c r="AD12" s="150">
        <f t="shared" si="0"/>
        <v>22</v>
      </c>
      <c r="AE12" s="31"/>
      <c r="AI12" s="31"/>
      <c r="AM12" s="31"/>
      <c r="AN12" s="31"/>
      <c r="AO12" s="31"/>
      <c r="AP12" s="31"/>
      <c r="AR12" s="6"/>
      <c r="AS12" s="6"/>
      <c r="AT12" s="6"/>
      <c r="AU12" s="6"/>
      <c r="AV12" s="6"/>
      <c r="AW12" s="6"/>
      <c r="AX12" s="6"/>
      <c r="AY12" s="6"/>
      <c r="AZ12" s="6"/>
      <c r="BA12" s="6"/>
      <c r="BB12" s="6"/>
      <c r="BC12" s="6"/>
      <c r="BD12" s="6"/>
    </row>
    <row r="13" spans="1:56" ht="14.1" customHeight="1" x14ac:dyDescent="0.2">
      <c r="A13" s="47"/>
      <c r="B13" s="48" t="s">
        <v>413</v>
      </c>
      <c r="C13" s="49">
        <v>23</v>
      </c>
      <c r="D13" s="73">
        <v>2</v>
      </c>
      <c r="E13" s="140"/>
      <c r="F13" s="141" t="s">
        <v>345</v>
      </c>
      <c r="G13" s="68" t="s">
        <v>346</v>
      </c>
      <c r="H13" s="68" t="s">
        <v>347</v>
      </c>
      <c r="I13" s="68" t="s">
        <v>618</v>
      </c>
      <c r="J13" s="124" t="s">
        <v>292</v>
      </c>
      <c r="K13" s="124" t="s">
        <v>682</v>
      </c>
      <c r="L13" s="124" t="s">
        <v>348</v>
      </c>
      <c r="M13" s="124" t="s">
        <v>349</v>
      </c>
      <c r="N13" s="124" t="s">
        <v>350</v>
      </c>
      <c r="O13" s="124" t="s">
        <v>380</v>
      </c>
      <c r="P13" s="124" t="s">
        <v>351</v>
      </c>
      <c r="Q13" s="124" t="s">
        <v>352</v>
      </c>
      <c r="R13" s="124" t="s">
        <v>353</v>
      </c>
      <c r="S13" s="124" t="s">
        <v>354</v>
      </c>
      <c r="T13" s="124" t="s">
        <v>363</v>
      </c>
      <c r="U13" s="131" t="s">
        <v>355</v>
      </c>
      <c r="V13" s="131" t="s">
        <v>356</v>
      </c>
      <c r="W13" s="131" t="s">
        <v>357</v>
      </c>
      <c r="X13" s="136" t="s">
        <v>358</v>
      </c>
      <c r="Y13" s="131" t="s">
        <v>359</v>
      </c>
      <c r="Z13" s="131" t="s">
        <v>360</v>
      </c>
      <c r="AA13" s="149" t="s">
        <v>361</v>
      </c>
      <c r="AB13" s="138" t="s">
        <v>362</v>
      </c>
      <c r="AC13" s="118"/>
      <c r="AD13" s="150">
        <f t="shared" si="0"/>
        <v>23</v>
      </c>
      <c r="AE13" s="31"/>
      <c r="AF13" s="6"/>
      <c r="AG13" s="6"/>
      <c r="AH13" s="6"/>
      <c r="AI13" s="31"/>
      <c r="AJ13" s="6"/>
      <c r="AK13" s="6"/>
      <c r="AL13" s="6"/>
      <c r="AM13" s="31"/>
      <c r="AN13" s="31"/>
      <c r="AO13" s="31"/>
      <c r="AP13" s="31"/>
      <c r="AQ13" s="6"/>
      <c r="AR13" s="6"/>
      <c r="AS13" s="6"/>
      <c r="AT13" s="6"/>
      <c r="AU13" s="6"/>
      <c r="AV13" s="6"/>
      <c r="AW13" s="6"/>
      <c r="AX13" s="6"/>
      <c r="AY13" s="6"/>
      <c r="AZ13" s="6"/>
      <c r="BA13" s="6"/>
      <c r="BB13" s="6"/>
      <c r="BC13" s="6"/>
      <c r="BD13" s="6"/>
    </row>
    <row r="14" spans="1:56" ht="14.1" customHeight="1" x14ac:dyDescent="0.2">
      <c r="A14" s="212">
        <v>8</v>
      </c>
      <c r="B14" s="48" t="s">
        <v>49</v>
      </c>
      <c r="C14" s="49">
        <v>22</v>
      </c>
      <c r="D14" s="74" t="s">
        <v>683</v>
      </c>
      <c r="E14" s="115" t="s">
        <v>681</v>
      </c>
      <c r="F14" s="68" t="s">
        <v>345</v>
      </c>
      <c r="G14" s="68" t="s">
        <v>346</v>
      </c>
      <c r="H14" s="68" t="s">
        <v>347</v>
      </c>
      <c r="I14" s="68" t="s">
        <v>618</v>
      </c>
      <c r="J14" s="124" t="s">
        <v>292</v>
      </c>
      <c r="K14" s="124" t="s">
        <v>682</v>
      </c>
      <c r="L14" s="124" t="s">
        <v>348</v>
      </c>
      <c r="M14" s="124" t="s">
        <v>349</v>
      </c>
      <c r="N14" s="122" t="s">
        <v>350</v>
      </c>
      <c r="O14" s="124"/>
      <c r="P14" s="124" t="s">
        <v>351</v>
      </c>
      <c r="Q14" s="124" t="s">
        <v>352</v>
      </c>
      <c r="R14" s="124" t="s">
        <v>353</v>
      </c>
      <c r="S14" s="124" t="s">
        <v>354</v>
      </c>
      <c r="T14" s="124" t="s">
        <v>363</v>
      </c>
      <c r="U14" s="131" t="s">
        <v>355</v>
      </c>
      <c r="V14" s="127" t="s">
        <v>356</v>
      </c>
      <c r="W14" s="131" t="s">
        <v>357</v>
      </c>
      <c r="X14" s="53"/>
      <c r="Y14" s="131" t="s">
        <v>359</v>
      </c>
      <c r="Z14" s="131" t="s">
        <v>360</v>
      </c>
      <c r="AA14" s="149" t="s">
        <v>361</v>
      </c>
      <c r="AB14" s="138" t="s">
        <v>362</v>
      </c>
      <c r="AC14" s="138"/>
      <c r="AD14" s="150">
        <f t="shared" si="0"/>
        <v>22</v>
      </c>
      <c r="AE14" s="31"/>
      <c r="AF14" s="6"/>
      <c r="AG14" s="6"/>
      <c r="AH14" s="6"/>
      <c r="AI14" s="31"/>
      <c r="AJ14" s="6"/>
      <c r="AK14" s="6"/>
      <c r="AL14" s="6"/>
      <c r="AM14" s="31"/>
      <c r="AN14" s="31"/>
      <c r="AO14" s="31"/>
      <c r="AP14" s="31"/>
      <c r="AQ14" s="6"/>
    </row>
    <row r="15" spans="1:56" ht="14.1" customHeight="1" x14ac:dyDescent="0.2">
      <c r="A15" s="47"/>
      <c r="B15" s="48" t="s">
        <v>50</v>
      </c>
      <c r="C15" s="49">
        <v>22</v>
      </c>
      <c r="D15" s="74">
        <v>2</v>
      </c>
      <c r="E15" s="115" t="s">
        <v>681</v>
      </c>
      <c r="F15" s="68" t="s">
        <v>345</v>
      </c>
      <c r="G15" s="68" t="s">
        <v>346</v>
      </c>
      <c r="H15" s="68" t="s">
        <v>347</v>
      </c>
      <c r="I15" s="68" t="s">
        <v>618</v>
      </c>
      <c r="J15" s="124" t="s">
        <v>292</v>
      </c>
      <c r="K15" s="124" t="s">
        <v>682</v>
      </c>
      <c r="L15" s="124" t="s">
        <v>348</v>
      </c>
      <c r="M15" s="124"/>
      <c r="N15" s="124" t="s">
        <v>350</v>
      </c>
      <c r="O15" s="124" t="s">
        <v>380</v>
      </c>
      <c r="P15" s="124" t="s">
        <v>351</v>
      </c>
      <c r="Q15" s="124" t="s">
        <v>352</v>
      </c>
      <c r="R15" s="122" t="s">
        <v>353</v>
      </c>
      <c r="S15" s="124" t="s">
        <v>354</v>
      </c>
      <c r="T15" s="122" t="s">
        <v>363</v>
      </c>
      <c r="U15" s="131" t="s">
        <v>355</v>
      </c>
      <c r="V15" s="131"/>
      <c r="W15" s="131" t="s">
        <v>357</v>
      </c>
      <c r="X15" s="136" t="s">
        <v>358</v>
      </c>
      <c r="Y15" s="131" t="s">
        <v>359</v>
      </c>
      <c r="Z15" s="131" t="s">
        <v>360</v>
      </c>
      <c r="AA15" s="149" t="s">
        <v>361</v>
      </c>
      <c r="AB15" s="138" t="s">
        <v>362</v>
      </c>
      <c r="AC15" s="138"/>
      <c r="AD15" s="150">
        <f t="shared" si="0"/>
        <v>22</v>
      </c>
      <c r="AE15" s="31"/>
      <c r="AI15" s="31"/>
    </row>
    <row r="16" spans="1:56" ht="14.1" customHeight="1" x14ac:dyDescent="0.2">
      <c r="A16" s="47">
        <v>10</v>
      </c>
      <c r="B16" s="48" t="s">
        <v>226</v>
      </c>
      <c r="C16" s="49">
        <v>21</v>
      </c>
      <c r="D16" s="74" t="s">
        <v>683</v>
      </c>
      <c r="E16" s="115" t="s">
        <v>681</v>
      </c>
      <c r="F16" s="68" t="s">
        <v>345</v>
      </c>
      <c r="G16" s="68"/>
      <c r="H16" s="69" t="s">
        <v>347</v>
      </c>
      <c r="I16" s="68" t="s">
        <v>618</v>
      </c>
      <c r="J16" s="124" t="s">
        <v>292</v>
      </c>
      <c r="K16" s="117"/>
      <c r="L16" s="124" t="s">
        <v>348</v>
      </c>
      <c r="M16" s="124" t="s">
        <v>349</v>
      </c>
      <c r="N16" s="124" t="s">
        <v>350</v>
      </c>
      <c r="O16" s="124"/>
      <c r="P16" s="124" t="s">
        <v>351</v>
      </c>
      <c r="Q16" s="124" t="s">
        <v>352</v>
      </c>
      <c r="R16" s="124" t="s">
        <v>353</v>
      </c>
      <c r="S16" s="124" t="s">
        <v>354</v>
      </c>
      <c r="T16" s="124" t="s">
        <v>363</v>
      </c>
      <c r="U16" s="131" t="s">
        <v>355</v>
      </c>
      <c r="V16" s="131" t="s">
        <v>356</v>
      </c>
      <c r="W16" s="131" t="s">
        <v>357</v>
      </c>
      <c r="X16" s="136" t="s">
        <v>358</v>
      </c>
      <c r="Y16" s="131" t="s">
        <v>359</v>
      </c>
      <c r="Z16" s="131" t="s">
        <v>360</v>
      </c>
      <c r="AA16" s="149" t="s">
        <v>361</v>
      </c>
      <c r="AB16" s="138" t="s">
        <v>362</v>
      </c>
      <c r="AC16" s="138"/>
      <c r="AD16" s="150">
        <f t="shared" si="0"/>
        <v>21</v>
      </c>
      <c r="AE16" s="31"/>
      <c r="AI16" s="31"/>
      <c r="AM16" s="31"/>
      <c r="AN16" s="31"/>
      <c r="AO16" s="31"/>
      <c r="AP16" s="31"/>
    </row>
    <row r="17" spans="1:44" ht="14.1" customHeight="1" x14ac:dyDescent="0.2">
      <c r="A17" s="47">
        <v>11</v>
      </c>
      <c r="B17" s="48" t="s">
        <v>246</v>
      </c>
      <c r="C17" s="49">
        <v>21</v>
      </c>
      <c r="D17" s="73"/>
      <c r="E17" s="115" t="s">
        <v>681</v>
      </c>
      <c r="F17" s="68" t="s">
        <v>345</v>
      </c>
      <c r="G17" s="68" t="s">
        <v>346</v>
      </c>
      <c r="H17" s="142"/>
      <c r="I17" s="68" t="s">
        <v>618</v>
      </c>
      <c r="J17" s="124" t="s">
        <v>292</v>
      </c>
      <c r="K17" s="124" t="s">
        <v>682</v>
      </c>
      <c r="L17" s="124" t="s">
        <v>348</v>
      </c>
      <c r="M17" s="124" t="s">
        <v>349</v>
      </c>
      <c r="N17" s="124" t="s">
        <v>350</v>
      </c>
      <c r="O17" s="124" t="s">
        <v>380</v>
      </c>
      <c r="P17" s="124" t="s">
        <v>351</v>
      </c>
      <c r="Q17" s="124" t="s">
        <v>352</v>
      </c>
      <c r="R17" s="124" t="s">
        <v>353</v>
      </c>
      <c r="S17" s="124" t="s">
        <v>354</v>
      </c>
      <c r="T17" s="117"/>
      <c r="U17" s="131" t="s">
        <v>355</v>
      </c>
      <c r="V17" s="131" t="s">
        <v>356</v>
      </c>
      <c r="W17" s="127"/>
      <c r="X17" s="136" t="s">
        <v>358</v>
      </c>
      <c r="Y17" s="131"/>
      <c r="Z17" s="131" t="s">
        <v>360</v>
      </c>
      <c r="AA17" s="149" t="s">
        <v>361</v>
      </c>
      <c r="AB17" s="136" t="s">
        <v>362</v>
      </c>
      <c r="AC17" s="138"/>
      <c r="AD17" s="150">
        <f t="shared" si="0"/>
        <v>20</v>
      </c>
      <c r="AE17" s="31"/>
      <c r="AI17" s="31"/>
    </row>
    <row r="18" spans="1:44" ht="14.1" customHeight="1" x14ac:dyDescent="0.2">
      <c r="A18" s="47">
        <v>12</v>
      </c>
      <c r="B18" s="48" t="s">
        <v>90</v>
      </c>
      <c r="C18" s="49">
        <v>20</v>
      </c>
      <c r="D18" s="74">
        <v>2</v>
      </c>
      <c r="E18" s="115" t="s">
        <v>681</v>
      </c>
      <c r="F18" s="68" t="s">
        <v>345</v>
      </c>
      <c r="G18" s="68" t="s">
        <v>346</v>
      </c>
      <c r="H18" s="122"/>
      <c r="I18" s="143" t="s">
        <v>618</v>
      </c>
      <c r="J18" s="124" t="s">
        <v>292</v>
      </c>
      <c r="K18" s="124" t="s">
        <v>682</v>
      </c>
      <c r="L18" s="124" t="s">
        <v>348</v>
      </c>
      <c r="M18" s="124" t="s">
        <v>349</v>
      </c>
      <c r="N18" s="124" t="s">
        <v>350</v>
      </c>
      <c r="O18" s="124" t="s">
        <v>380</v>
      </c>
      <c r="P18" s="124" t="s">
        <v>351</v>
      </c>
      <c r="Q18" s="124" t="s">
        <v>352</v>
      </c>
      <c r="R18" s="124"/>
      <c r="S18" s="122" t="s">
        <v>354</v>
      </c>
      <c r="T18" s="124" t="s">
        <v>363</v>
      </c>
      <c r="U18" s="131" t="s">
        <v>355</v>
      </c>
      <c r="V18" s="131"/>
      <c r="W18" s="131" t="s">
        <v>357</v>
      </c>
      <c r="X18" s="136" t="s">
        <v>358</v>
      </c>
      <c r="Y18" s="131" t="s">
        <v>359</v>
      </c>
      <c r="Z18" s="131"/>
      <c r="AA18" s="149" t="s">
        <v>361</v>
      </c>
      <c r="AB18" s="138" t="s">
        <v>362</v>
      </c>
      <c r="AC18" s="138"/>
      <c r="AD18" s="150">
        <f t="shared" si="0"/>
        <v>20</v>
      </c>
      <c r="AE18" s="31"/>
      <c r="AI18" s="31"/>
      <c r="AQ18" s="34"/>
    </row>
    <row r="19" spans="1:44" ht="14.1" customHeight="1" x14ac:dyDescent="0.2">
      <c r="A19" s="212">
        <v>13</v>
      </c>
      <c r="B19" s="48" t="s">
        <v>343</v>
      </c>
      <c r="C19" s="49">
        <v>20</v>
      </c>
      <c r="D19" s="73">
        <v>1</v>
      </c>
      <c r="E19" s="115" t="s">
        <v>681</v>
      </c>
      <c r="F19" s="68" t="s">
        <v>345</v>
      </c>
      <c r="G19" s="68" t="s">
        <v>346</v>
      </c>
      <c r="H19" s="68" t="s">
        <v>347</v>
      </c>
      <c r="I19" s="124"/>
      <c r="J19" s="124" t="s">
        <v>292</v>
      </c>
      <c r="K19" s="124" t="s">
        <v>682</v>
      </c>
      <c r="L19" s="124" t="s">
        <v>348</v>
      </c>
      <c r="M19" s="124" t="s">
        <v>349</v>
      </c>
      <c r="N19" s="124"/>
      <c r="O19" s="146" t="s">
        <v>19</v>
      </c>
      <c r="P19" s="124" t="s">
        <v>351</v>
      </c>
      <c r="Q19" s="124" t="s">
        <v>352</v>
      </c>
      <c r="R19" s="124" t="s">
        <v>353</v>
      </c>
      <c r="S19" s="124" t="s">
        <v>354</v>
      </c>
      <c r="T19" s="122"/>
      <c r="U19" s="131" t="s">
        <v>355</v>
      </c>
      <c r="V19" s="131"/>
      <c r="W19" s="131" t="s">
        <v>357</v>
      </c>
      <c r="X19" s="136" t="s">
        <v>358</v>
      </c>
      <c r="Y19" s="131" t="s">
        <v>359</v>
      </c>
      <c r="Z19" s="131" t="s">
        <v>360</v>
      </c>
      <c r="AA19" s="149" t="s">
        <v>361</v>
      </c>
      <c r="AB19" s="118"/>
      <c r="AC19" s="138"/>
      <c r="AD19" s="150">
        <f t="shared" si="0"/>
        <v>19</v>
      </c>
      <c r="AE19" s="31"/>
      <c r="AI19" s="31"/>
    </row>
    <row r="20" spans="1:44" ht="14.1" customHeight="1" x14ac:dyDescent="0.2">
      <c r="A20" s="47">
        <v>14</v>
      </c>
      <c r="B20" s="48" t="s">
        <v>115</v>
      </c>
      <c r="C20" s="49">
        <v>20</v>
      </c>
      <c r="D20" s="73"/>
      <c r="E20" s="115" t="s">
        <v>681</v>
      </c>
      <c r="F20" s="68" t="s">
        <v>345</v>
      </c>
      <c r="G20" s="68" t="s">
        <v>346</v>
      </c>
      <c r="H20" s="122"/>
      <c r="I20" s="68" t="s">
        <v>618</v>
      </c>
      <c r="J20" s="124" t="s">
        <v>292</v>
      </c>
      <c r="K20" s="124" t="s">
        <v>682</v>
      </c>
      <c r="L20" s="124" t="s">
        <v>348</v>
      </c>
      <c r="M20" s="124" t="s">
        <v>349</v>
      </c>
      <c r="N20" s="124" t="s">
        <v>350</v>
      </c>
      <c r="O20" s="124"/>
      <c r="P20" s="124"/>
      <c r="Q20" s="124" t="s">
        <v>352</v>
      </c>
      <c r="R20" s="124" t="s">
        <v>353</v>
      </c>
      <c r="S20" s="124" t="s">
        <v>354</v>
      </c>
      <c r="T20" s="124" t="s">
        <v>363</v>
      </c>
      <c r="U20" s="131" t="s">
        <v>355</v>
      </c>
      <c r="V20" s="131" t="s">
        <v>356</v>
      </c>
      <c r="W20" s="131" t="s">
        <v>357</v>
      </c>
      <c r="X20" s="136" t="s">
        <v>358</v>
      </c>
      <c r="Y20" s="131" t="s">
        <v>359</v>
      </c>
      <c r="Z20" s="131" t="s">
        <v>360</v>
      </c>
      <c r="AA20" s="131"/>
      <c r="AB20" s="138" t="s">
        <v>362</v>
      </c>
      <c r="AC20" s="136"/>
      <c r="AD20" s="150">
        <f t="shared" si="0"/>
        <v>20</v>
      </c>
      <c r="AE20" s="31"/>
      <c r="AI20" s="31"/>
      <c r="AM20" s="31"/>
      <c r="AN20" s="31"/>
      <c r="AO20" s="31"/>
      <c r="AP20" s="31"/>
    </row>
    <row r="21" spans="1:44" ht="14.1" customHeight="1" x14ac:dyDescent="0.2">
      <c r="A21" s="47">
        <v>15</v>
      </c>
      <c r="B21" s="48" t="s">
        <v>31</v>
      </c>
      <c r="C21" s="49">
        <v>19</v>
      </c>
      <c r="D21" s="74">
        <v>2</v>
      </c>
      <c r="E21" s="115" t="s">
        <v>681</v>
      </c>
      <c r="F21" s="68" t="s">
        <v>345</v>
      </c>
      <c r="G21" s="68"/>
      <c r="H21" s="70"/>
      <c r="I21" s="68" t="s">
        <v>618</v>
      </c>
      <c r="J21" s="124" t="s">
        <v>292</v>
      </c>
      <c r="K21" s="124" t="s">
        <v>682</v>
      </c>
      <c r="L21" s="124" t="s">
        <v>348</v>
      </c>
      <c r="M21" s="124"/>
      <c r="N21" s="124" t="s">
        <v>350</v>
      </c>
      <c r="O21" s="124" t="s">
        <v>380</v>
      </c>
      <c r="P21" s="124" t="s">
        <v>351</v>
      </c>
      <c r="Q21" s="124" t="s">
        <v>352</v>
      </c>
      <c r="R21" s="124" t="s">
        <v>353</v>
      </c>
      <c r="S21" s="124" t="s">
        <v>354</v>
      </c>
      <c r="T21" s="124"/>
      <c r="U21" s="131" t="s">
        <v>355</v>
      </c>
      <c r="V21" s="131" t="s">
        <v>356</v>
      </c>
      <c r="W21" s="131" t="s">
        <v>357</v>
      </c>
      <c r="X21" s="136" t="s">
        <v>358</v>
      </c>
      <c r="Y21" s="131"/>
      <c r="Z21" s="131" t="s">
        <v>360</v>
      </c>
      <c r="AA21" s="149" t="s">
        <v>361</v>
      </c>
      <c r="AB21" s="138" t="s">
        <v>362</v>
      </c>
      <c r="AC21" s="138"/>
      <c r="AD21" s="150">
        <f t="shared" si="0"/>
        <v>19</v>
      </c>
      <c r="AE21" s="31"/>
      <c r="AI21" s="31"/>
      <c r="AM21" s="31"/>
      <c r="AN21" s="31"/>
      <c r="AO21" s="31"/>
      <c r="AP21" s="31"/>
    </row>
    <row r="22" spans="1:44" ht="14.1" customHeight="1" x14ac:dyDescent="0.2">
      <c r="A22" s="47"/>
      <c r="B22" s="48" t="s">
        <v>280</v>
      </c>
      <c r="C22" s="49">
        <v>19</v>
      </c>
      <c r="D22" s="74">
        <v>2</v>
      </c>
      <c r="E22" s="58"/>
      <c r="F22" s="68" t="s">
        <v>345</v>
      </c>
      <c r="G22" s="68" t="s">
        <v>346</v>
      </c>
      <c r="H22" s="69" t="s">
        <v>347</v>
      </c>
      <c r="I22" s="143" t="s">
        <v>618</v>
      </c>
      <c r="J22" s="124" t="s">
        <v>292</v>
      </c>
      <c r="K22" s="117"/>
      <c r="L22" s="122" t="s">
        <v>348</v>
      </c>
      <c r="M22" s="124" t="s">
        <v>349</v>
      </c>
      <c r="N22" s="124" t="s">
        <v>350</v>
      </c>
      <c r="O22" s="124" t="s">
        <v>380</v>
      </c>
      <c r="P22" s="124" t="s">
        <v>351</v>
      </c>
      <c r="Q22" s="124" t="s">
        <v>352</v>
      </c>
      <c r="R22" s="124" t="s">
        <v>353</v>
      </c>
      <c r="S22" s="124" t="s">
        <v>354</v>
      </c>
      <c r="T22" s="124" t="s">
        <v>363</v>
      </c>
      <c r="U22" s="131" t="s">
        <v>355</v>
      </c>
      <c r="V22" s="131" t="s">
        <v>356</v>
      </c>
      <c r="W22" s="127" t="s">
        <v>357</v>
      </c>
      <c r="X22" s="136"/>
      <c r="Y22" s="131"/>
      <c r="Z22" s="131" t="s">
        <v>360</v>
      </c>
      <c r="AA22" s="149" t="s">
        <v>361</v>
      </c>
      <c r="AB22" s="138"/>
      <c r="AC22" s="53"/>
      <c r="AD22" s="150">
        <f t="shared" si="0"/>
        <v>19</v>
      </c>
      <c r="AE22" s="31"/>
      <c r="AI22" s="31"/>
    </row>
    <row r="23" spans="1:44" ht="14.1" customHeight="1" x14ac:dyDescent="0.2">
      <c r="A23" s="47">
        <v>17</v>
      </c>
      <c r="B23" s="48" t="s">
        <v>250</v>
      </c>
      <c r="C23" s="49">
        <v>19</v>
      </c>
      <c r="D23" s="74">
        <v>1</v>
      </c>
      <c r="E23" s="115" t="s">
        <v>681</v>
      </c>
      <c r="F23" s="68" t="s">
        <v>345</v>
      </c>
      <c r="G23" s="68" t="s">
        <v>346</v>
      </c>
      <c r="H23" s="69" t="s">
        <v>347</v>
      </c>
      <c r="I23" s="72"/>
      <c r="J23" s="124" t="s">
        <v>292</v>
      </c>
      <c r="K23" s="122" t="s">
        <v>682</v>
      </c>
      <c r="L23" s="124" t="s">
        <v>348</v>
      </c>
      <c r="M23" s="124" t="s">
        <v>349</v>
      </c>
      <c r="N23" s="124" t="s">
        <v>350</v>
      </c>
      <c r="O23" s="124" t="s">
        <v>380</v>
      </c>
      <c r="P23" s="124" t="s">
        <v>351</v>
      </c>
      <c r="Q23" s="124" t="s">
        <v>352</v>
      </c>
      <c r="R23" s="122"/>
      <c r="S23" s="124" t="s">
        <v>354</v>
      </c>
      <c r="T23" s="124" t="s">
        <v>363</v>
      </c>
      <c r="U23" s="131"/>
      <c r="V23" s="131" t="s">
        <v>356</v>
      </c>
      <c r="W23" s="131"/>
      <c r="X23" s="136" t="s">
        <v>358</v>
      </c>
      <c r="Y23" s="131" t="s">
        <v>359</v>
      </c>
      <c r="Z23" s="131" t="s">
        <v>360</v>
      </c>
      <c r="AA23" s="131"/>
      <c r="AB23" s="138" t="s">
        <v>362</v>
      </c>
      <c r="AC23" s="138"/>
      <c r="AD23" s="150">
        <f t="shared" si="0"/>
        <v>19</v>
      </c>
      <c r="AE23" s="31"/>
      <c r="AI23" s="31"/>
    </row>
    <row r="24" spans="1:44" ht="14.1" customHeight="1" x14ac:dyDescent="0.2">
      <c r="A24" s="47">
        <v>18</v>
      </c>
      <c r="B24" s="48" t="s">
        <v>143</v>
      </c>
      <c r="C24" s="49">
        <v>19</v>
      </c>
      <c r="D24" s="74"/>
      <c r="E24" s="115" t="s">
        <v>681</v>
      </c>
      <c r="F24" s="68" t="s">
        <v>345</v>
      </c>
      <c r="G24" s="68" t="s">
        <v>346</v>
      </c>
      <c r="H24" s="142"/>
      <c r="I24" s="124"/>
      <c r="J24" s="124" t="s">
        <v>292</v>
      </c>
      <c r="K24" s="124" t="s">
        <v>682</v>
      </c>
      <c r="L24" s="124"/>
      <c r="M24" s="124" t="s">
        <v>349</v>
      </c>
      <c r="N24" s="124" t="s">
        <v>350</v>
      </c>
      <c r="O24" s="124" t="s">
        <v>380</v>
      </c>
      <c r="P24" s="124" t="s">
        <v>351</v>
      </c>
      <c r="Q24" s="124" t="s">
        <v>352</v>
      </c>
      <c r="R24" s="124" t="s">
        <v>353</v>
      </c>
      <c r="S24" s="124" t="s">
        <v>354</v>
      </c>
      <c r="T24" s="124"/>
      <c r="U24" s="127" t="s">
        <v>355</v>
      </c>
      <c r="V24" s="131" t="s">
        <v>356</v>
      </c>
      <c r="W24" s="131"/>
      <c r="X24" s="136" t="s">
        <v>358</v>
      </c>
      <c r="Y24" s="131"/>
      <c r="Z24" s="131" t="s">
        <v>360</v>
      </c>
      <c r="AA24" s="149" t="s">
        <v>361</v>
      </c>
      <c r="AB24" s="118"/>
      <c r="AC24" s="118"/>
      <c r="AD24" s="150">
        <f t="shared" si="0"/>
        <v>17</v>
      </c>
      <c r="AE24" s="31"/>
      <c r="AI24" s="31"/>
      <c r="AM24" s="31"/>
      <c r="AN24" s="31"/>
      <c r="AO24" s="31"/>
      <c r="AP24" s="31"/>
      <c r="AQ24" s="34"/>
      <c r="AR24" s="34"/>
    </row>
    <row r="25" spans="1:44" ht="14.1" customHeight="1" x14ac:dyDescent="0.2">
      <c r="A25" s="47">
        <v>19</v>
      </c>
      <c r="B25" s="48" t="s">
        <v>18</v>
      </c>
      <c r="C25" s="49">
        <v>18</v>
      </c>
      <c r="D25" s="74"/>
      <c r="E25" s="115" t="s">
        <v>681</v>
      </c>
      <c r="F25" s="68" t="s">
        <v>345</v>
      </c>
      <c r="G25" s="68" t="s">
        <v>346</v>
      </c>
      <c r="H25" s="69" t="s">
        <v>347</v>
      </c>
      <c r="I25" s="143" t="s">
        <v>618</v>
      </c>
      <c r="J25" s="124" t="s">
        <v>292</v>
      </c>
      <c r="K25" s="124" t="s">
        <v>682</v>
      </c>
      <c r="L25" s="124"/>
      <c r="M25" s="124" t="s">
        <v>349</v>
      </c>
      <c r="N25" s="50"/>
      <c r="O25" s="117"/>
      <c r="P25" s="124" t="s">
        <v>351</v>
      </c>
      <c r="Q25" s="124"/>
      <c r="R25" s="124" t="s">
        <v>353</v>
      </c>
      <c r="S25" s="124" t="s">
        <v>354</v>
      </c>
      <c r="T25" s="124"/>
      <c r="U25" s="131" t="s">
        <v>355</v>
      </c>
      <c r="V25" s="127" t="s">
        <v>356</v>
      </c>
      <c r="W25" s="131" t="s">
        <v>357</v>
      </c>
      <c r="X25" s="136" t="s">
        <v>358</v>
      </c>
      <c r="Y25" s="131" t="s">
        <v>359</v>
      </c>
      <c r="Z25" s="131" t="s">
        <v>360</v>
      </c>
      <c r="AA25" s="131"/>
      <c r="AB25" s="136" t="s">
        <v>362</v>
      </c>
      <c r="AC25" s="138"/>
      <c r="AD25" s="150">
        <f t="shared" si="0"/>
        <v>18</v>
      </c>
      <c r="AE25" s="31"/>
      <c r="AI25" s="31"/>
      <c r="AM25" s="31"/>
      <c r="AN25" s="31"/>
      <c r="AO25" s="31"/>
      <c r="AP25" s="31"/>
    </row>
    <row r="26" spans="1:44" ht="14.1" customHeight="1" x14ac:dyDescent="0.25">
      <c r="A26" s="47">
        <v>20</v>
      </c>
      <c r="B26" s="151" t="s">
        <v>92</v>
      </c>
      <c r="C26" s="49">
        <v>17</v>
      </c>
      <c r="D26" s="73">
        <v>1</v>
      </c>
      <c r="E26" s="139"/>
      <c r="F26" s="52"/>
      <c r="G26" s="141" t="s">
        <v>346</v>
      </c>
      <c r="H26" s="122"/>
      <c r="I26" s="70"/>
      <c r="J26" s="124" t="s">
        <v>292</v>
      </c>
      <c r="K26" s="122" t="s">
        <v>682</v>
      </c>
      <c r="L26" s="124"/>
      <c r="M26" s="124" t="s">
        <v>349</v>
      </c>
      <c r="N26" s="124" t="s">
        <v>350</v>
      </c>
      <c r="O26" s="124" t="s">
        <v>380</v>
      </c>
      <c r="P26" s="124" t="s">
        <v>351</v>
      </c>
      <c r="Q26" s="124" t="s">
        <v>352</v>
      </c>
      <c r="R26" s="124" t="s">
        <v>353</v>
      </c>
      <c r="S26" s="124" t="s">
        <v>354</v>
      </c>
      <c r="T26" s="50"/>
      <c r="U26" s="131" t="s">
        <v>355</v>
      </c>
      <c r="V26" s="131"/>
      <c r="W26" s="131" t="s">
        <v>357</v>
      </c>
      <c r="X26" s="136" t="s">
        <v>358</v>
      </c>
      <c r="Y26" s="131" t="s">
        <v>359</v>
      </c>
      <c r="Z26" s="131" t="s">
        <v>360</v>
      </c>
      <c r="AA26" s="149" t="s">
        <v>361</v>
      </c>
      <c r="AB26" s="138" t="s">
        <v>362</v>
      </c>
      <c r="AC26" s="138"/>
      <c r="AD26" s="150">
        <f t="shared" si="0"/>
        <v>17</v>
      </c>
      <c r="AE26" s="31"/>
      <c r="AI26" s="31"/>
      <c r="AM26" s="31"/>
      <c r="AN26" s="31"/>
      <c r="AO26" s="31"/>
      <c r="AP26" s="31"/>
    </row>
    <row r="27" spans="1:44" ht="14.1" customHeight="1" x14ac:dyDescent="0.2">
      <c r="A27" s="47"/>
      <c r="B27" s="48" t="s">
        <v>438</v>
      </c>
      <c r="C27" s="49">
        <v>17</v>
      </c>
      <c r="D27" s="74">
        <v>1</v>
      </c>
      <c r="E27" s="68" t="s">
        <v>681</v>
      </c>
      <c r="F27" s="68" t="s">
        <v>345</v>
      </c>
      <c r="G27" s="68" t="s">
        <v>346</v>
      </c>
      <c r="H27" s="122"/>
      <c r="I27" s="143" t="s">
        <v>618</v>
      </c>
      <c r="J27" s="124" t="s">
        <v>292</v>
      </c>
      <c r="K27" s="124" t="s">
        <v>682</v>
      </c>
      <c r="L27" s="124" t="s">
        <v>348</v>
      </c>
      <c r="M27" s="124" t="s">
        <v>349</v>
      </c>
      <c r="N27" s="124" t="s">
        <v>350</v>
      </c>
      <c r="O27" s="124"/>
      <c r="P27" s="124" t="s">
        <v>351</v>
      </c>
      <c r="Q27" s="122"/>
      <c r="R27" s="124" t="s">
        <v>353</v>
      </c>
      <c r="S27" s="124" t="s">
        <v>354</v>
      </c>
      <c r="T27" s="117"/>
      <c r="U27" s="131" t="s">
        <v>355</v>
      </c>
      <c r="V27" s="116"/>
      <c r="W27" s="131" t="s">
        <v>357</v>
      </c>
      <c r="X27" s="136" t="s">
        <v>358</v>
      </c>
      <c r="Y27" s="127"/>
      <c r="Z27" s="131" t="s">
        <v>360</v>
      </c>
      <c r="AA27" s="131"/>
      <c r="AB27" s="138" t="s">
        <v>362</v>
      </c>
      <c r="AC27" s="136"/>
      <c r="AD27" s="150">
        <f t="shared" si="0"/>
        <v>17</v>
      </c>
      <c r="AE27" s="31"/>
      <c r="AI27" s="31"/>
      <c r="AM27" s="31"/>
      <c r="AN27" s="31"/>
      <c r="AO27" s="31"/>
      <c r="AP27" s="31"/>
    </row>
    <row r="28" spans="1:44" ht="14.1" customHeight="1" x14ac:dyDescent="0.2">
      <c r="A28" s="212">
        <v>22</v>
      </c>
      <c r="B28" s="48" t="s">
        <v>109</v>
      </c>
      <c r="C28" s="49">
        <v>17</v>
      </c>
      <c r="D28" s="74"/>
      <c r="E28" s="115" t="s">
        <v>681</v>
      </c>
      <c r="F28" s="68" t="s">
        <v>345</v>
      </c>
      <c r="G28" s="68" t="s">
        <v>346</v>
      </c>
      <c r="H28" s="68" t="s">
        <v>347</v>
      </c>
      <c r="I28" s="143" t="s">
        <v>618</v>
      </c>
      <c r="J28" s="124" t="s">
        <v>292</v>
      </c>
      <c r="K28" s="124" t="s">
        <v>682</v>
      </c>
      <c r="L28" s="124" t="s">
        <v>348</v>
      </c>
      <c r="M28" s="124"/>
      <c r="N28" s="124" t="s">
        <v>350</v>
      </c>
      <c r="O28" s="124" t="s">
        <v>380</v>
      </c>
      <c r="P28" s="124" t="s">
        <v>351</v>
      </c>
      <c r="Q28" s="124" t="s">
        <v>352</v>
      </c>
      <c r="R28" s="124"/>
      <c r="S28" s="124"/>
      <c r="T28" s="124" t="s">
        <v>363</v>
      </c>
      <c r="U28" s="127" t="s">
        <v>355</v>
      </c>
      <c r="V28" s="131" t="s">
        <v>356</v>
      </c>
      <c r="W28" s="127"/>
      <c r="X28" s="136"/>
      <c r="Y28" s="131" t="s">
        <v>359</v>
      </c>
      <c r="Z28" s="131"/>
      <c r="AA28" s="131"/>
      <c r="AB28" s="118"/>
      <c r="AC28" s="118"/>
      <c r="AD28" s="150">
        <f t="shared" si="0"/>
        <v>16</v>
      </c>
      <c r="AE28" s="31"/>
    </row>
    <row r="29" spans="1:44" ht="14.1" customHeight="1" x14ac:dyDescent="0.2">
      <c r="A29" s="47"/>
      <c r="B29" s="48" t="s">
        <v>596</v>
      </c>
      <c r="C29" s="49">
        <v>17</v>
      </c>
      <c r="D29" s="73"/>
      <c r="E29" s="115" t="s">
        <v>681</v>
      </c>
      <c r="F29" s="68" t="s">
        <v>345</v>
      </c>
      <c r="G29" s="68" t="s">
        <v>346</v>
      </c>
      <c r="H29" s="68" t="s">
        <v>347</v>
      </c>
      <c r="I29" s="142"/>
      <c r="J29" s="116"/>
      <c r="K29" s="124" t="s">
        <v>682</v>
      </c>
      <c r="L29" s="124" t="s">
        <v>348</v>
      </c>
      <c r="M29" s="124" t="s">
        <v>349</v>
      </c>
      <c r="N29" s="122" t="s">
        <v>350</v>
      </c>
      <c r="O29" s="124"/>
      <c r="P29" s="124"/>
      <c r="Q29" s="124" t="s">
        <v>352</v>
      </c>
      <c r="R29" s="124" t="s">
        <v>353</v>
      </c>
      <c r="S29" s="124" t="s">
        <v>354</v>
      </c>
      <c r="T29" s="124" t="s">
        <v>363</v>
      </c>
      <c r="U29" s="131" t="s">
        <v>355</v>
      </c>
      <c r="V29" s="131" t="s">
        <v>356</v>
      </c>
      <c r="W29" s="131"/>
      <c r="X29" s="136"/>
      <c r="Y29" s="131" t="s">
        <v>359</v>
      </c>
      <c r="Z29" s="52"/>
      <c r="AA29" s="149" t="s">
        <v>361</v>
      </c>
      <c r="AB29" s="138" t="s">
        <v>362</v>
      </c>
      <c r="AC29" s="138"/>
      <c r="AD29" s="150">
        <f t="shared" si="0"/>
        <v>17</v>
      </c>
      <c r="AE29" s="31"/>
      <c r="AI29" s="31"/>
    </row>
    <row r="30" spans="1:44" ht="14.1" customHeight="1" x14ac:dyDescent="0.2">
      <c r="A30" s="47">
        <v>24</v>
      </c>
      <c r="B30" s="48" t="s">
        <v>199</v>
      </c>
      <c r="C30" s="49">
        <v>16</v>
      </c>
      <c r="D30" s="74">
        <v>2</v>
      </c>
      <c r="E30" s="115" t="s">
        <v>681</v>
      </c>
      <c r="F30" s="68" t="s">
        <v>345</v>
      </c>
      <c r="G30" s="68"/>
      <c r="H30" s="68" t="s">
        <v>347</v>
      </c>
      <c r="I30" s="142"/>
      <c r="J30" s="124" t="s">
        <v>292</v>
      </c>
      <c r="K30" s="124"/>
      <c r="L30" s="124" t="s">
        <v>348</v>
      </c>
      <c r="M30" s="124" t="s">
        <v>349</v>
      </c>
      <c r="N30" s="124" t="s">
        <v>350</v>
      </c>
      <c r="O30" s="146" t="s">
        <v>19</v>
      </c>
      <c r="P30" s="124" t="s">
        <v>351</v>
      </c>
      <c r="Q30" s="124" t="s">
        <v>352</v>
      </c>
      <c r="R30" s="124" t="s">
        <v>353</v>
      </c>
      <c r="S30" s="124"/>
      <c r="T30" s="122" t="s">
        <v>363</v>
      </c>
      <c r="U30" s="131" t="s">
        <v>355</v>
      </c>
      <c r="V30" s="131"/>
      <c r="W30" s="116"/>
      <c r="X30" s="53"/>
      <c r="Y30" s="116"/>
      <c r="Z30" s="127" t="s">
        <v>360</v>
      </c>
      <c r="AA30" s="131"/>
      <c r="AB30" s="138" t="s">
        <v>362</v>
      </c>
      <c r="AC30" s="138"/>
      <c r="AD30" s="150">
        <f t="shared" si="0"/>
        <v>15</v>
      </c>
      <c r="AE30" s="31"/>
      <c r="AI30" s="31"/>
    </row>
    <row r="31" spans="1:44" ht="14.1" customHeight="1" x14ac:dyDescent="0.2">
      <c r="A31" s="47">
        <v>25</v>
      </c>
      <c r="B31" s="48" t="s">
        <v>454</v>
      </c>
      <c r="C31" s="49">
        <v>16</v>
      </c>
      <c r="D31" s="74">
        <v>1</v>
      </c>
      <c r="E31" s="115" t="s">
        <v>681</v>
      </c>
      <c r="F31" s="68" t="s">
        <v>345</v>
      </c>
      <c r="G31" s="68"/>
      <c r="H31" s="68" t="s">
        <v>347</v>
      </c>
      <c r="I31" s="68" t="s">
        <v>618</v>
      </c>
      <c r="J31" s="124" t="s">
        <v>292</v>
      </c>
      <c r="K31" s="124" t="s">
        <v>682</v>
      </c>
      <c r="L31" s="124"/>
      <c r="M31" s="124"/>
      <c r="N31" s="124" t="s">
        <v>350</v>
      </c>
      <c r="O31" s="124" t="s">
        <v>380</v>
      </c>
      <c r="P31" s="124" t="s">
        <v>351</v>
      </c>
      <c r="Q31" s="124"/>
      <c r="R31" s="124" t="s">
        <v>353</v>
      </c>
      <c r="S31" s="124"/>
      <c r="T31" s="124" t="s">
        <v>363</v>
      </c>
      <c r="U31" s="131"/>
      <c r="V31" s="131" t="s">
        <v>356</v>
      </c>
      <c r="W31" s="131"/>
      <c r="X31" s="136" t="s">
        <v>358</v>
      </c>
      <c r="Y31" s="116"/>
      <c r="Z31" s="127" t="s">
        <v>360</v>
      </c>
      <c r="AA31" s="131"/>
      <c r="AB31" s="138" t="s">
        <v>362</v>
      </c>
      <c r="AC31" s="138"/>
      <c r="AD31" s="150">
        <f t="shared" si="0"/>
        <v>15</v>
      </c>
      <c r="AE31" s="31"/>
      <c r="AM31" s="31"/>
      <c r="AN31" s="31"/>
      <c r="AO31" s="31"/>
      <c r="AP31" s="31"/>
    </row>
    <row r="32" spans="1:44" ht="14.1" customHeight="1" x14ac:dyDescent="0.2">
      <c r="A32" s="47"/>
      <c r="B32" s="48" t="s">
        <v>35</v>
      </c>
      <c r="C32" s="49">
        <v>16</v>
      </c>
      <c r="D32" s="73">
        <v>1</v>
      </c>
      <c r="E32" s="115" t="s">
        <v>681</v>
      </c>
      <c r="F32" s="68" t="s">
        <v>345</v>
      </c>
      <c r="G32" s="68"/>
      <c r="H32" s="68" t="s">
        <v>347</v>
      </c>
      <c r="I32" s="117"/>
      <c r="J32" s="124" t="s">
        <v>292</v>
      </c>
      <c r="K32" s="116"/>
      <c r="L32" s="116"/>
      <c r="M32" s="124" t="s">
        <v>349</v>
      </c>
      <c r="N32" s="124" t="s">
        <v>350</v>
      </c>
      <c r="O32" s="124" t="s">
        <v>380</v>
      </c>
      <c r="P32" s="124" t="s">
        <v>351</v>
      </c>
      <c r="Q32" s="117"/>
      <c r="R32" s="116"/>
      <c r="S32" s="124" t="s">
        <v>354</v>
      </c>
      <c r="T32" s="124" t="s">
        <v>363</v>
      </c>
      <c r="U32" s="116"/>
      <c r="V32" s="131" t="s">
        <v>356</v>
      </c>
      <c r="W32" s="131" t="s">
        <v>357</v>
      </c>
      <c r="X32" s="136" t="s">
        <v>358</v>
      </c>
      <c r="Y32" s="131"/>
      <c r="Z32" s="131" t="s">
        <v>360</v>
      </c>
      <c r="AA32" s="149" t="s">
        <v>361</v>
      </c>
      <c r="AB32" s="138" t="s">
        <v>362</v>
      </c>
      <c r="AC32" s="136"/>
      <c r="AD32" s="150">
        <f t="shared" si="0"/>
        <v>16</v>
      </c>
      <c r="AE32" s="31"/>
      <c r="AI32" s="31"/>
      <c r="AM32" s="31"/>
      <c r="AN32" s="31"/>
      <c r="AO32" s="31"/>
      <c r="AP32" s="31"/>
    </row>
    <row r="33" spans="1:43" ht="14.1" customHeight="1" x14ac:dyDescent="0.2">
      <c r="A33" s="129">
        <v>27</v>
      </c>
      <c r="B33" s="48" t="s">
        <v>275</v>
      </c>
      <c r="C33" s="49">
        <v>16</v>
      </c>
      <c r="D33" s="74"/>
      <c r="E33" s="139"/>
      <c r="F33" s="68" t="s">
        <v>345</v>
      </c>
      <c r="G33" s="68"/>
      <c r="H33" s="68" t="s">
        <v>347</v>
      </c>
      <c r="I33" s="143" t="s">
        <v>618</v>
      </c>
      <c r="J33" s="124" t="s">
        <v>292</v>
      </c>
      <c r="K33" s="124" t="s">
        <v>682</v>
      </c>
      <c r="L33" s="122" t="s">
        <v>348</v>
      </c>
      <c r="M33" s="124" t="s">
        <v>349</v>
      </c>
      <c r="N33" s="124" t="s">
        <v>350</v>
      </c>
      <c r="O33" s="124" t="s">
        <v>380</v>
      </c>
      <c r="P33" s="124" t="s">
        <v>351</v>
      </c>
      <c r="Q33" s="122" t="s">
        <v>352</v>
      </c>
      <c r="R33" s="124" t="s">
        <v>353</v>
      </c>
      <c r="S33" s="124"/>
      <c r="T33" s="117"/>
      <c r="U33" s="131"/>
      <c r="V33" s="127"/>
      <c r="W33" s="116"/>
      <c r="X33" s="53"/>
      <c r="Y33" s="131" t="s">
        <v>359</v>
      </c>
      <c r="Z33" s="116"/>
      <c r="AA33" s="131"/>
      <c r="AB33" s="138" t="s">
        <v>362</v>
      </c>
      <c r="AC33" s="118"/>
      <c r="AD33" s="150">
        <f t="shared" si="0"/>
        <v>14</v>
      </c>
      <c r="AE33" s="31"/>
      <c r="AI33" s="31"/>
      <c r="AQ33" s="34"/>
    </row>
    <row r="34" spans="1:43" ht="14.1" customHeight="1" x14ac:dyDescent="0.2">
      <c r="A34" s="47">
        <v>28</v>
      </c>
      <c r="B34" s="48" t="s">
        <v>84</v>
      </c>
      <c r="C34" s="49">
        <v>15</v>
      </c>
      <c r="D34" s="74">
        <v>2</v>
      </c>
      <c r="E34" s="68" t="s">
        <v>681</v>
      </c>
      <c r="F34" s="68" t="s">
        <v>345</v>
      </c>
      <c r="G34" s="68" t="s">
        <v>346</v>
      </c>
      <c r="H34" s="69" t="s">
        <v>347</v>
      </c>
      <c r="I34" s="68" t="s">
        <v>618</v>
      </c>
      <c r="J34" s="124"/>
      <c r="K34" s="124"/>
      <c r="L34" s="124" t="s">
        <v>348</v>
      </c>
      <c r="M34" s="122" t="s">
        <v>349</v>
      </c>
      <c r="N34" s="117"/>
      <c r="O34" s="124" t="s">
        <v>380</v>
      </c>
      <c r="P34" s="124" t="s">
        <v>351</v>
      </c>
      <c r="Q34" s="122" t="s">
        <v>352</v>
      </c>
      <c r="R34" s="117"/>
      <c r="S34" s="124" t="s">
        <v>354</v>
      </c>
      <c r="T34" s="122" t="s">
        <v>363</v>
      </c>
      <c r="U34" s="131"/>
      <c r="V34" s="116"/>
      <c r="W34" s="116"/>
      <c r="X34" s="53"/>
      <c r="Y34" s="131" t="s">
        <v>359</v>
      </c>
      <c r="Z34" s="131" t="s">
        <v>360</v>
      </c>
      <c r="AA34" s="127"/>
      <c r="AB34" s="138"/>
      <c r="AC34" s="116"/>
      <c r="AD34" s="150">
        <f t="shared" si="0"/>
        <v>14</v>
      </c>
      <c r="AI34" s="31"/>
    </row>
    <row r="35" spans="1:43" ht="14.1" customHeight="1" x14ac:dyDescent="0.2">
      <c r="A35" s="47"/>
      <c r="B35" s="48" t="s">
        <v>150</v>
      </c>
      <c r="C35" s="49">
        <v>15</v>
      </c>
      <c r="D35" s="74">
        <v>2</v>
      </c>
      <c r="E35" s="115" t="s">
        <v>681</v>
      </c>
      <c r="F35" s="68" t="s">
        <v>345</v>
      </c>
      <c r="G35" s="69" t="s">
        <v>346</v>
      </c>
      <c r="H35" s="142"/>
      <c r="I35" s="142"/>
      <c r="J35" s="116"/>
      <c r="K35" s="124"/>
      <c r="L35" s="124" t="s">
        <v>348</v>
      </c>
      <c r="M35" s="124" t="s">
        <v>349</v>
      </c>
      <c r="N35" s="124" t="s">
        <v>350</v>
      </c>
      <c r="O35" s="124" t="s">
        <v>380</v>
      </c>
      <c r="P35" s="124" t="s">
        <v>351</v>
      </c>
      <c r="Q35" s="122"/>
      <c r="R35" s="124" t="s">
        <v>353</v>
      </c>
      <c r="S35" s="124" t="s">
        <v>354</v>
      </c>
      <c r="T35" s="117"/>
      <c r="U35" s="131" t="s">
        <v>355</v>
      </c>
      <c r="V35" s="116"/>
      <c r="W35" s="131" t="s">
        <v>357</v>
      </c>
      <c r="X35" s="136" t="s">
        <v>358</v>
      </c>
      <c r="Y35" s="131" t="s">
        <v>359</v>
      </c>
      <c r="Z35" s="131"/>
      <c r="AA35" s="116"/>
      <c r="AB35" s="138"/>
      <c r="AC35" s="136"/>
      <c r="AD35" s="150">
        <f t="shared" si="0"/>
        <v>14</v>
      </c>
      <c r="AM35" s="31"/>
      <c r="AN35" s="31"/>
      <c r="AO35" s="31"/>
      <c r="AP35" s="31"/>
    </row>
    <row r="36" spans="1:43" ht="14.1" customHeight="1" x14ac:dyDescent="0.2">
      <c r="A36" s="47">
        <v>30</v>
      </c>
      <c r="B36" s="48" t="s">
        <v>123</v>
      </c>
      <c r="C36" s="49">
        <v>15</v>
      </c>
      <c r="D36" s="73">
        <v>1</v>
      </c>
      <c r="E36" s="115" t="s">
        <v>681</v>
      </c>
      <c r="F36" s="69"/>
      <c r="G36" s="68" t="s">
        <v>346</v>
      </c>
      <c r="H36" s="69" t="s">
        <v>347</v>
      </c>
      <c r="I36" s="68" t="s">
        <v>618</v>
      </c>
      <c r="J36" s="124"/>
      <c r="K36" s="117"/>
      <c r="L36" s="124" t="s">
        <v>348</v>
      </c>
      <c r="M36" s="116"/>
      <c r="N36" s="117"/>
      <c r="O36" s="124" t="s">
        <v>380</v>
      </c>
      <c r="P36" s="124" t="s">
        <v>351</v>
      </c>
      <c r="Q36" s="117"/>
      <c r="R36" s="122" t="s">
        <v>353</v>
      </c>
      <c r="S36" s="124"/>
      <c r="T36" s="122" t="s">
        <v>363</v>
      </c>
      <c r="U36" s="131"/>
      <c r="V36" s="52"/>
      <c r="W36" s="131" t="s">
        <v>357</v>
      </c>
      <c r="X36" s="136" t="s">
        <v>358</v>
      </c>
      <c r="Y36" s="131" t="s">
        <v>359</v>
      </c>
      <c r="Z36" s="131" t="s">
        <v>360</v>
      </c>
      <c r="AA36" s="149" t="s">
        <v>361</v>
      </c>
      <c r="AB36" s="138" t="s">
        <v>362</v>
      </c>
      <c r="AC36" s="138"/>
      <c r="AD36" s="150">
        <f t="shared" si="0"/>
        <v>15</v>
      </c>
      <c r="AE36" s="31"/>
      <c r="AI36" s="31"/>
    </row>
    <row r="37" spans="1:43" ht="14.1" customHeight="1" x14ac:dyDescent="0.2">
      <c r="A37" s="47"/>
      <c r="B37" s="48" t="s">
        <v>223</v>
      </c>
      <c r="C37" s="49">
        <v>15</v>
      </c>
      <c r="D37" s="74">
        <v>1</v>
      </c>
      <c r="E37" s="68" t="s">
        <v>681</v>
      </c>
      <c r="F37" s="68" t="s">
        <v>345</v>
      </c>
      <c r="G37" s="72"/>
      <c r="H37" s="68" t="s">
        <v>347</v>
      </c>
      <c r="I37" s="68" t="s">
        <v>618</v>
      </c>
      <c r="J37" s="124" t="s">
        <v>292</v>
      </c>
      <c r="K37" s="122" t="s">
        <v>682</v>
      </c>
      <c r="L37" s="124" t="s">
        <v>348</v>
      </c>
      <c r="M37" s="124" t="s">
        <v>349</v>
      </c>
      <c r="N37" s="122" t="s">
        <v>350</v>
      </c>
      <c r="O37" s="124" t="s">
        <v>380</v>
      </c>
      <c r="P37" s="124" t="s">
        <v>351</v>
      </c>
      <c r="Q37" s="122" t="s">
        <v>352</v>
      </c>
      <c r="R37" s="124"/>
      <c r="S37" s="124" t="s">
        <v>354</v>
      </c>
      <c r="T37" s="124" t="s">
        <v>363</v>
      </c>
      <c r="U37" s="131"/>
      <c r="V37" s="131"/>
      <c r="W37" s="127"/>
      <c r="X37" s="136"/>
      <c r="Y37" s="131"/>
      <c r="Z37" s="131"/>
      <c r="AA37" s="131"/>
      <c r="AB37" s="138" t="s">
        <v>362</v>
      </c>
      <c r="AC37" s="136"/>
      <c r="AD37" s="150">
        <f t="shared" si="0"/>
        <v>15</v>
      </c>
    </row>
    <row r="38" spans="1:43" ht="14.1" customHeight="1" x14ac:dyDescent="0.25">
      <c r="A38" s="47"/>
      <c r="B38" s="151" t="s">
        <v>91</v>
      </c>
      <c r="C38" s="49">
        <v>15</v>
      </c>
      <c r="D38" s="74">
        <v>1</v>
      </c>
      <c r="E38" s="139"/>
      <c r="F38" s="52"/>
      <c r="G38" s="69"/>
      <c r="H38" s="69" t="s">
        <v>347</v>
      </c>
      <c r="I38" s="143" t="s">
        <v>618</v>
      </c>
      <c r="J38" s="124" t="s">
        <v>292</v>
      </c>
      <c r="K38" s="124" t="s">
        <v>682</v>
      </c>
      <c r="L38" s="124" t="s">
        <v>348</v>
      </c>
      <c r="M38" s="124"/>
      <c r="N38" s="122" t="s">
        <v>350</v>
      </c>
      <c r="O38" s="124"/>
      <c r="P38" s="124"/>
      <c r="Q38" s="124" t="s">
        <v>352</v>
      </c>
      <c r="R38" s="124" t="s">
        <v>353</v>
      </c>
      <c r="S38" s="124"/>
      <c r="T38" s="122" t="s">
        <v>363</v>
      </c>
      <c r="U38" s="127" t="s">
        <v>355</v>
      </c>
      <c r="V38" s="131" t="s">
        <v>356</v>
      </c>
      <c r="W38" s="131"/>
      <c r="X38" s="136" t="s">
        <v>358</v>
      </c>
      <c r="Y38" s="127" t="s">
        <v>359</v>
      </c>
      <c r="Z38" s="116"/>
      <c r="AA38" s="149" t="s">
        <v>361</v>
      </c>
      <c r="AB38" s="138" t="s">
        <v>362</v>
      </c>
      <c r="AC38" s="118"/>
      <c r="AD38" s="150">
        <f t="shared" si="0"/>
        <v>15</v>
      </c>
      <c r="AE38" s="31"/>
    </row>
    <row r="39" spans="1:43" ht="14.1" customHeight="1" x14ac:dyDescent="0.2">
      <c r="A39" s="212">
        <v>33</v>
      </c>
      <c r="B39" s="48" t="s">
        <v>240</v>
      </c>
      <c r="C39" s="49">
        <v>15</v>
      </c>
      <c r="D39" s="74"/>
      <c r="E39" s="68" t="s">
        <v>681</v>
      </c>
      <c r="F39" s="68" t="s">
        <v>345</v>
      </c>
      <c r="G39" s="68" t="s">
        <v>346</v>
      </c>
      <c r="H39" s="68" t="s">
        <v>347</v>
      </c>
      <c r="I39" s="68" t="s">
        <v>618</v>
      </c>
      <c r="J39" s="124" t="s">
        <v>292</v>
      </c>
      <c r="K39" s="124" t="s">
        <v>682</v>
      </c>
      <c r="L39" s="124" t="s">
        <v>348</v>
      </c>
      <c r="M39" s="124" t="s">
        <v>349</v>
      </c>
      <c r="N39" s="124"/>
      <c r="O39" s="146" t="s">
        <v>19</v>
      </c>
      <c r="P39" s="124" t="s">
        <v>351</v>
      </c>
      <c r="Q39" s="122" t="s">
        <v>352</v>
      </c>
      <c r="R39" s="124"/>
      <c r="S39" s="124" t="s">
        <v>354</v>
      </c>
      <c r="T39" s="122"/>
      <c r="U39" s="131"/>
      <c r="V39" s="131" t="s">
        <v>356</v>
      </c>
      <c r="W39" s="131"/>
      <c r="X39" s="136"/>
      <c r="Y39" s="131"/>
      <c r="Z39" s="116"/>
      <c r="AA39" s="131"/>
      <c r="AB39" s="118"/>
      <c r="AC39" s="136"/>
      <c r="AD39" s="150">
        <f t="shared" si="0"/>
        <v>14</v>
      </c>
      <c r="AE39" s="31"/>
      <c r="AI39" s="31"/>
      <c r="AQ39" s="34"/>
    </row>
    <row r="40" spans="1:43" ht="14.1" customHeight="1" x14ac:dyDescent="0.2">
      <c r="A40" s="47">
        <v>34</v>
      </c>
      <c r="B40" s="48" t="s">
        <v>526</v>
      </c>
      <c r="C40" s="49">
        <v>14</v>
      </c>
      <c r="D40" s="73"/>
      <c r="E40" s="115" t="s">
        <v>681</v>
      </c>
      <c r="F40" s="68" t="s">
        <v>345</v>
      </c>
      <c r="G40" s="68" t="s">
        <v>346</v>
      </c>
      <c r="H40" s="68" t="s">
        <v>347</v>
      </c>
      <c r="I40" s="124"/>
      <c r="J40" s="124"/>
      <c r="K40" s="124"/>
      <c r="L40" s="124"/>
      <c r="M40" s="124" t="s">
        <v>349</v>
      </c>
      <c r="N40" s="124" t="s">
        <v>350</v>
      </c>
      <c r="O40" s="124"/>
      <c r="P40" s="124" t="s">
        <v>351</v>
      </c>
      <c r="Q40" s="117"/>
      <c r="R40" s="124" t="s">
        <v>353</v>
      </c>
      <c r="S40" s="116"/>
      <c r="T40" s="116"/>
      <c r="U40" s="131" t="s">
        <v>355</v>
      </c>
      <c r="V40" s="131" t="s">
        <v>356</v>
      </c>
      <c r="W40" s="116"/>
      <c r="X40" s="136" t="s">
        <v>358</v>
      </c>
      <c r="Y40" s="116"/>
      <c r="Z40" s="127" t="s">
        <v>360</v>
      </c>
      <c r="AA40" s="149" t="s">
        <v>361</v>
      </c>
      <c r="AB40" s="138" t="s">
        <v>362</v>
      </c>
      <c r="AC40" s="52"/>
      <c r="AD40" s="150">
        <f t="shared" si="0"/>
        <v>14</v>
      </c>
      <c r="AE40" s="31"/>
      <c r="AI40" s="31"/>
    </row>
    <row r="41" spans="1:43" ht="14.1" customHeight="1" x14ac:dyDescent="0.2">
      <c r="A41" s="47"/>
      <c r="B41" s="48" t="s">
        <v>182</v>
      </c>
      <c r="C41" s="49">
        <v>14</v>
      </c>
      <c r="D41" s="74"/>
      <c r="E41" s="57"/>
      <c r="F41" s="68" t="s">
        <v>345</v>
      </c>
      <c r="G41" s="68" t="s">
        <v>346</v>
      </c>
      <c r="H41" s="69" t="s">
        <v>347</v>
      </c>
      <c r="I41" s="142"/>
      <c r="J41" s="117"/>
      <c r="K41" s="50"/>
      <c r="L41" s="124" t="s">
        <v>348</v>
      </c>
      <c r="M41" s="124"/>
      <c r="N41" s="124" t="s">
        <v>350</v>
      </c>
      <c r="O41" s="124"/>
      <c r="P41" s="124" t="s">
        <v>351</v>
      </c>
      <c r="Q41" s="124"/>
      <c r="R41" s="122"/>
      <c r="S41" s="122"/>
      <c r="T41" s="122" t="s">
        <v>363</v>
      </c>
      <c r="U41" s="131"/>
      <c r="V41" s="131" t="s">
        <v>356</v>
      </c>
      <c r="W41" s="131" t="s">
        <v>357</v>
      </c>
      <c r="X41" s="136" t="s">
        <v>358</v>
      </c>
      <c r="Y41" s="131"/>
      <c r="Z41" s="116"/>
      <c r="AA41" s="131"/>
      <c r="AB41" s="138" t="s">
        <v>362</v>
      </c>
      <c r="AC41" s="53"/>
      <c r="AD41" s="150">
        <f t="shared" si="0"/>
        <v>11</v>
      </c>
      <c r="AE41" s="31"/>
      <c r="AM41" s="31"/>
      <c r="AN41" s="31"/>
      <c r="AO41" s="31"/>
      <c r="AP41" s="31"/>
      <c r="AQ41" s="34"/>
    </row>
    <row r="42" spans="1:43" ht="14.1" customHeight="1" x14ac:dyDescent="0.2">
      <c r="A42" s="47">
        <v>36</v>
      </c>
      <c r="B42" s="48" t="s">
        <v>471</v>
      </c>
      <c r="C42" s="49">
        <v>13</v>
      </c>
      <c r="D42" s="73">
        <v>1</v>
      </c>
      <c r="E42" s="140"/>
      <c r="F42" s="68" t="s">
        <v>345</v>
      </c>
      <c r="G42" s="68" t="s">
        <v>346</v>
      </c>
      <c r="H42" s="52"/>
      <c r="I42" s="122"/>
      <c r="J42" s="116"/>
      <c r="K42" s="124" t="s">
        <v>682</v>
      </c>
      <c r="L42" s="124" t="s">
        <v>348</v>
      </c>
      <c r="M42" s="124"/>
      <c r="N42" s="124" t="s">
        <v>350</v>
      </c>
      <c r="O42" s="124"/>
      <c r="P42" s="117"/>
      <c r="Q42" s="124" t="s">
        <v>352</v>
      </c>
      <c r="R42" s="117"/>
      <c r="S42" s="122" t="s">
        <v>354</v>
      </c>
      <c r="T42" s="122" t="s">
        <v>363</v>
      </c>
      <c r="U42" s="52"/>
      <c r="V42" s="131" t="s">
        <v>356</v>
      </c>
      <c r="W42" s="116"/>
      <c r="X42" s="136" t="s">
        <v>358</v>
      </c>
      <c r="Y42" s="52"/>
      <c r="Z42" s="131" t="s">
        <v>360</v>
      </c>
      <c r="AA42" s="134" t="s">
        <v>361</v>
      </c>
      <c r="AB42" s="136" t="s">
        <v>362</v>
      </c>
      <c r="AC42" s="118"/>
      <c r="AD42" s="150">
        <f t="shared" si="0"/>
        <v>13</v>
      </c>
      <c r="AM42" s="31"/>
      <c r="AN42" s="31"/>
      <c r="AO42" s="31"/>
      <c r="AP42" s="31"/>
    </row>
    <row r="43" spans="1:43" ht="14.1" customHeight="1" x14ac:dyDescent="0.2">
      <c r="A43" s="5"/>
      <c r="B43" s="48" t="s">
        <v>604</v>
      </c>
      <c r="C43" s="49">
        <v>13</v>
      </c>
      <c r="D43" s="73">
        <v>1</v>
      </c>
      <c r="E43" s="58"/>
      <c r="F43" s="127" t="s">
        <v>345</v>
      </c>
      <c r="G43" s="68" t="s">
        <v>346</v>
      </c>
      <c r="H43" s="69" t="s">
        <v>347</v>
      </c>
      <c r="I43" s="122"/>
      <c r="J43" s="122"/>
      <c r="K43" s="124"/>
      <c r="L43" s="124" t="s">
        <v>348</v>
      </c>
      <c r="M43" s="52"/>
      <c r="N43" s="52"/>
      <c r="O43" s="116"/>
      <c r="P43" s="116"/>
      <c r="Q43" s="122" t="s">
        <v>352</v>
      </c>
      <c r="R43" s="124"/>
      <c r="S43" s="122" t="s">
        <v>354</v>
      </c>
      <c r="T43" s="122" t="s">
        <v>363</v>
      </c>
      <c r="U43" s="52"/>
      <c r="V43" s="127" t="s">
        <v>356</v>
      </c>
      <c r="W43" s="127" t="s">
        <v>357</v>
      </c>
      <c r="X43" s="136" t="s">
        <v>358</v>
      </c>
      <c r="Y43" s="131" t="s">
        <v>359</v>
      </c>
      <c r="Z43" s="131"/>
      <c r="AA43" s="149" t="s">
        <v>361</v>
      </c>
      <c r="AB43" s="138" t="s">
        <v>362</v>
      </c>
      <c r="AC43" s="52"/>
      <c r="AD43" s="150">
        <f t="shared" si="0"/>
        <v>13</v>
      </c>
      <c r="AI43" s="31"/>
    </row>
    <row r="44" spans="1:43" ht="14.1" customHeight="1" x14ac:dyDescent="0.2">
      <c r="A44" s="47">
        <v>38</v>
      </c>
      <c r="B44" s="48" t="s">
        <v>98</v>
      </c>
      <c r="C44" s="49">
        <v>13</v>
      </c>
      <c r="D44" s="73"/>
      <c r="E44" s="115" t="s">
        <v>681</v>
      </c>
      <c r="F44" s="68" t="s">
        <v>345</v>
      </c>
      <c r="G44" s="68"/>
      <c r="H44" s="69" t="s">
        <v>347</v>
      </c>
      <c r="I44" s="68" t="s">
        <v>618</v>
      </c>
      <c r="J44" s="124" t="s">
        <v>292</v>
      </c>
      <c r="K44" s="124" t="s">
        <v>682</v>
      </c>
      <c r="L44" s="51"/>
      <c r="M44" s="124" t="s">
        <v>349</v>
      </c>
      <c r="N44" s="124" t="s">
        <v>350</v>
      </c>
      <c r="O44" s="124"/>
      <c r="P44" s="122"/>
      <c r="Q44" s="124"/>
      <c r="R44" s="124" t="s">
        <v>353</v>
      </c>
      <c r="S44" s="50"/>
      <c r="T44" s="124"/>
      <c r="U44" s="131"/>
      <c r="V44" s="52"/>
      <c r="W44" s="52"/>
      <c r="X44" s="53"/>
      <c r="Y44" s="127" t="s">
        <v>359</v>
      </c>
      <c r="Z44" s="131" t="s">
        <v>360</v>
      </c>
      <c r="AA44" s="149" t="s">
        <v>361</v>
      </c>
      <c r="AB44" s="138" t="s">
        <v>362</v>
      </c>
      <c r="AC44" s="52"/>
      <c r="AD44" s="150">
        <f t="shared" si="0"/>
        <v>13</v>
      </c>
      <c r="AE44" s="31"/>
    </row>
    <row r="45" spans="1:43" ht="14.1" customHeight="1" x14ac:dyDescent="0.25">
      <c r="A45" s="47"/>
      <c r="B45" s="151" t="s">
        <v>166</v>
      </c>
      <c r="C45" s="49">
        <v>13</v>
      </c>
      <c r="D45" s="73"/>
      <c r="E45" s="58"/>
      <c r="F45" s="52"/>
      <c r="G45" s="141" t="s">
        <v>346</v>
      </c>
      <c r="H45" s="69" t="s">
        <v>347</v>
      </c>
      <c r="I45" s="143" t="s">
        <v>618</v>
      </c>
      <c r="J45" s="124"/>
      <c r="K45" s="122" t="s">
        <v>682</v>
      </c>
      <c r="L45" s="122"/>
      <c r="M45" s="124" t="s">
        <v>349</v>
      </c>
      <c r="N45" s="124" t="s">
        <v>350</v>
      </c>
      <c r="O45" s="124"/>
      <c r="P45" s="116"/>
      <c r="Q45" s="124" t="s">
        <v>352</v>
      </c>
      <c r="R45" s="124"/>
      <c r="S45" s="124" t="s">
        <v>354</v>
      </c>
      <c r="T45" s="117"/>
      <c r="U45" s="131"/>
      <c r="V45" s="116"/>
      <c r="W45" s="131" t="s">
        <v>357</v>
      </c>
      <c r="X45" s="136" t="s">
        <v>358</v>
      </c>
      <c r="Y45" s="127"/>
      <c r="Z45" s="131" t="s">
        <v>360</v>
      </c>
      <c r="AA45" s="149" t="s">
        <v>361</v>
      </c>
      <c r="AB45" s="138" t="s">
        <v>362</v>
      </c>
      <c r="AC45" s="53"/>
      <c r="AD45" s="150">
        <f t="shared" si="0"/>
        <v>13</v>
      </c>
      <c r="AM45" s="31"/>
      <c r="AN45" s="31"/>
      <c r="AO45" s="31"/>
      <c r="AP45" s="31"/>
    </row>
    <row r="46" spans="1:43" ht="14.1" customHeight="1" x14ac:dyDescent="0.25">
      <c r="A46" s="47"/>
      <c r="B46" s="151" t="s">
        <v>571</v>
      </c>
      <c r="C46" s="49">
        <v>13</v>
      </c>
      <c r="D46" s="73"/>
      <c r="E46" s="139"/>
      <c r="F46" s="70"/>
      <c r="G46" s="141" t="s">
        <v>346</v>
      </c>
      <c r="H46" s="70"/>
      <c r="I46" s="143" t="s">
        <v>618</v>
      </c>
      <c r="J46" s="124" t="s">
        <v>292</v>
      </c>
      <c r="K46" s="124" t="s">
        <v>682</v>
      </c>
      <c r="L46" s="122" t="s">
        <v>348</v>
      </c>
      <c r="M46" s="124" t="s">
        <v>349</v>
      </c>
      <c r="N46" s="124"/>
      <c r="O46" s="124"/>
      <c r="P46" s="122"/>
      <c r="Q46" s="124" t="s">
        <v>352</v>
      </c>
      <c r="R46" s="124" t="s">
        <v>353</v>
      </c>
      <c r="S46" s="124" t="s">
        <v>354</v>
      </c>
      <c r="T46" s="117"/>
      <c r="U46" s="131" t="s">
        <v>355</v>
      </c>
      <c r="V46" s="127" t="s">
        <v>356</v>
      </c>
      <c r="W46" s="131" t="s">
        <v>357</v>
      </c>
      <c r="X46" s="53"/>
      <c r="Y46" s="116"/>
      <c r="Z46" s="131" t="s">
        <v>360</v>
      </c>
      <c r="AA46" s="116"/>
      <c r="AB46" s="138"/>
      <c r="AC46" s="53"/>
      <c r="AD46" s="150">
        <f t="shared" si="0"/>
        <v>13</v>
      </c>
      <c r="AM46" s="31"/>
      <c r="AN46" s="31"/>
      <c r="AO46" s="31"/>
      <c r="AP46" s="31"/>
    </row>
    <row r="47" spans="1:43" ht="14.1" customHeight="1" x14ac:dyDescent="0.2">
      <c r="A47" s="47">
        <v>41</v>
      </c>
      <c r="B47" s="48" t="s">
        <v>392</v>
      </c>
      <c r="C47" s="49">
        <v>12</v>
      </c>
      <c r="D47" s="74">
        <v>2</v>
      </c>
      <c r="E47" s="115" t="s">
        <v>681</v>
      </c>
      <c r="F47" s="68" t="s">
        <v>345</v>
      </c>
      <c r="G47" s="69" t="s">
        <v>346</v>
      </c>
      <c r="H47" s="69" t="s">
        <v>347</v>
      </c>
      <c r="I47" s="142"/>
      <c r="J47" s="124" t="s">
        <v>292</v>
      </c>
      <c r="K47" s="124" t="s">
        <v>682</v>
      </c>
      <c r="L47" s="124" t="s">
        <v>348</v>
      </c>
      <c r="M47" s="124" t="s">
        <v>349</v>
      </c>
      <c r="N47" s="124"/>
      <c r="O47" s="147" t="s">
        <v>36</v>
      </c>
      <c r="P47" s="124" t="s">
        <v>351</v>
      </c>
      <c r="Q47" s="124" t="s">
        <v>352</v>
      </c>
      <c r="R47" s="122"/>
      <c r="S47" s="124"/>
      <c r="T47" s="122"/>
      <c r="U47" s="131"/>
      <c r="V47" s="127"/>
      <c r="W47" s="131"/>
      <c r="X47" s="136"/>
      <c r="Y47" s="131"/>
      <c r="Z47" s="127"/>
      <c r="AA47" s="116"/>
      <c r="AB47" s="138"/>
      <c r="AC47" s="136"/>
      <c r="AD47" s="150">
        <f t="shared" si="0"/>
        <v>11</v>
      </c>
      <c r="AE47" s="31"/>
      <c r="AI47" s="31"/>
    </row>
    <row r="48" spans="1:43" ht="14.1" customHeight="1" x14ac:dyDescent="0.2">
      <c r="A48" s="47">
        <v>42</v>
      </c>
      <c r="B48" s="48" t="s">
        <v>66</v>
      </c>
      <c r="C48" s="49">
        <v>12</v>
      </c>
      <c r="D48" s="73">
        <v>1</v>
      </c>
      <c r="E48" s="140"/>
      <c r="F48" s="68" t="s">
        <v>345</v>
      </c>
      <c r="G48" s="68" t="s">
        <v>346</v>
      </c>
      <c r="H48" s="142"/>
      <c r="I48" s="142"/>
      <c r="J48" s="116"/>
      <c r="K48" s="124" t="s">
        <v>682</v>
      </c>
      <c r="L48" s="122"/>
      <c r="M48" s="124" t="s">
        <v>349</v>
      </c>
      <c r="N48" s="124" t="s">
        <v>350</v>
      </c>
      <c r="O48" s="124"/>
      <c r="P48" s="124"/>
      <c r="Q48" s="124" t="s">
        <v>352</v>
      </c>
      <c r="R48" s="116"/>
      <c r="S48" s="124" t="s">
        <v>354</v>
      </c>
      <c r="T48" s="124" t="s">
        <v>363</v>
      </c>
      <c r="U48" s="127"/>
      <c r="V48" s="127" t="s">
        <v>356</v>
      </c>
      <c r="W48" s="52"/>
      <c r="X48" s="136" t="s">
        <v>358</v>
      </c>
      <c r="Y48" s="116"/>
      <c r="Z48" s="116"/>
      <c r="AA48" s="149" t="s">
        <v>361</v>
      </c>
      <c r="AB48" s="136" t="s">
        <v>362</v>
      </c>
      <c r="AC48" s="136"/>
      <c r="AD48" s="150">
        <f t="shared" si="0"/>
        <v>12</v>
      </c>
      <c r="AI48" s="31"/>
    </row>
    <row r="49" spans="1:30" ht="14.1" customHeight="1" x14ac:dyDescent="0.2">
      <c r="A49" s="47"/>
      <c r="B49" s="48" t="s">
        <v>585</v>
      </c>
      <c r="C49" s="49">
        <v>12</v>
      </c>
      <c r="D49" s="74">
        <v>1</v>
      </c>
      <c r="E49" s="58"/>
      <c r="F49" s="68" t="s">
        <v>345</v>
      </c>
      <c r="G49" s="52"/>
      <c r="H49" s="70"/>
      <c r="I49" s="116"/>
      <c r="J49" s="116"/>
      <c r="K49" s="116"/>
      <c r="L49" s="122" t="s">
        <v>348</v>
      </c>
      <c r="M49" s="124"/>
      <c r="N49" s="122" t="s">
        <v>350</v>
      </c>
      <c r="O49" s="124" t="s">
        <v>380</v>
      </c>
      <c r="P49" s="116"/>
      <c r="Q49" s="116"/>
      <c r="R49" s="122" t="s">
        <v>353</v>
      </c>
      <c r="S49" s="116"/>
      <c r="T49" s="52"/>
      <c r="U49" s="52"/>
      <c r="V49" s="131" t="s">
        <v>356</v>
      </c>
      <c r="W49" s="52"/>
      <c r="X49" s="136" t="s">
        <v>358</v>
      </c>
      <c r="Y49" s="131" t="s">
        <v>359</v>
      </c>
      <c r="Z49" s="131" t="s">
        <v>360</v>
      </c>
      <c r="AA49" s="116"/>
      <c r="AB49" s="138" t="s">
        <v>362</v>
      </c>
      <c r="AC49" s="53"/>
      <c r="AD49" s="150">
        <f t="shared" si="0"/>
        <v>10</v>
      </c>
    </row>
    <row r="50" spans="1:30" ht="14.1" customHeight="1" x14ac:dyDescent="0.2">
      <c r="A50" s="47">
        <v>44</v>
      </c>
      <c r="B50" s="48" t="s">
        <v>39</v>
      </c>
      <c r="C50" s="49">
        <v>11</v>
      </c>
      <c r="D50" s="74">
        <v>2</v>
      </c>
      <c r="E50" s="139"/>
      <c r="F50" s="68" t="s">
        <v>345</v>
      </c>
      <c r="G50" s="69" t="s">
        <v>346</v>
      </c>
      <c r="H50" s="122"/>
      <c r="I50" s="68" t="s">
        <v>618</v>
      </c>
      <c r="J50" s="124"/>
      <c r="K50" s="124" t="s">
        <v>682</v>
      </c>
      <c r="L50" s="124" t="s">
        <v>348</v>
      </c>
      <c r="M50" s="124"/>
      <c r="N50" s="122" t="s">
        <v>350</v>
      </c>
      <c r="O50" s="124" t="s">
        <v>380</v>
      </c>
      <c r="P50" s="124" t="s">
        <v>351</v>
      </c>
      <c r="Q50" s="117"/>
      <c r="R50" s="124" t="s">
        <v>353</v>
      </c>
      <c r="S50" s="117"/>
      <c r="T50" s="124"/>
      <c r="U50" s="131" t="s">
        <v>355</v>
      </c>
      <c r="V50" s="131" t="s">
        <v>356</v>
      </c>
      <c r="W50" s="52"/>
      <c r="X50" s="53"/>
      <c r="Y50" s="131"/>
      <c r="Z50" s="116"/>
      <c r="AA50" s="131"/>
      <c r="AB50" s="118"/>
      <c r="AC50" s="116"/>
      <c r="AD50" s="150">
        <f t="shared" si="0"/>
        <v>11</v>
      </c>
    </row>
    <row r="51" spans="1:30" ht="14.1" customHeight="1" x14ac:dyDescent="0.2">
      <c r="A51" s="47">
        <v>45</v>
      </c>
      <c r="B51" s="48" t="s">
        <v>161</v>
      </c>
      <c r="C51" s="49">
        <v>11</v>
      </c>
      <c r="D51" s="74"/>
      <c r="E51" s="115" t="s">
        <v>681</v>
      </c>
      <c r="F51" s="69" t="s">
        <v>345</v>
      </c>
      <c r="G51" s="68" t="s">
        <v>346</v>
      </c>
      <c r="H51" s="142"/>
      <c r="I51" s="124"/>
      <c r="J51" s="124"/>
      <c r="K51" s="122" t="s">
        <v>682</v>
      </c>
      <c r="L51" s="124"/>
      <c r="M51" s="122"/>
      <c r="N51" s="117"/>
      <c r="O51" s="117"/>
      <c r="P51" s="124" t="s">
        <v>351</v>
      </c>
      <c r="Q51" s="124" t="s">
        <v>352</v>
      </c>
      <c r="R51" s="124" t="s">
        <v>353</v>
      </c>
      <c r="S51" s="122" t="s">
        <v>354</v>
      </c>
      <c r="T51" s="50"/>
      <c r="U51" s="116"/>
      <c r="V51" s="116"/>
      <c r="W51" s="52"/>
      <c r="X51" s="53"/>
      <c r="Y51" s="131" t="s">
        <v>359</v>
      </c>
      <c r="Z51" s="127"/>
      <c r="AA51" s="149" t="s">
        <v>361</v>
      </c>
      <c r="AB51" s="136" t="s">
        <v>362</v>
      </c>
      <c r="AC51" s="52"/>
      <c r="AD51" s="150">
        <f t="shared" si="0"/>
        <v>11</v>
      </c>
    </row>
    <row r="52" spans="1:30" ht="14.1" customHeight="1" x14ac:dyDescent="0.2">
      <c r="A52" s="47"/>
      <c r="B52" s="48" t="s">
        <v>75</v>
      </c>
      <c r="C52" s="49">
        <v>11</v>
      </c>
      <c r="D52" s="73"/>
      <c r="E52" s="68" t="s">
        <v>681</v>
      </c>
      <c r="F52" s="68" t="s">
        <v>345</v>
      </c>
      <c r="G52" s="70"/>
      <c r="H52" s="68" t="s">
        <v>347</v>
      </c>
      <c r="I52" s="72"/>
      <c r="J52" s="124"/>
      <c r="K52" s="124" t="s">
        <v>682</v>
      </c>
      <c r="L52" s="124"/>
      <c r="M52" s="117"/>
      <c r="N52" s="52"/>
      <c r="O52" s="116"/>
      <c r="P52" s="124" t="s">
        <v>351</v>
      </c>
      <c r="Q52" s="124" t="s">
        <v>352</v>
      </c>
      <c r="R52" s="50"/>
      <c r="S52" s="124" t="s">
        <v>354</v>
      </c>
      <c r="T52" s="117"/>
      <c r="U52" s="131" t="s">
        <v>355</v>
      </c>
      <c r="V52" s="52"/>
      <c r="W52" s="116"/>
      <c r="X52" s="136" t="s">
        <v>358</v>
      </c>
      <c r="Y52" s="131" t="s">
        <v>359</v>
      </c>
      <c r="Z52" s="52"/>
      <c r="AA52" s="149" t="s">
        <v>361</v>
      </c>
      <c r="AB52" s="116"/>
      <c r="AC52" s="138"/>
      <c r="AD52" s="150">
        <f t="shared" si="0"/>
        <v>11</v>
      </c>
    </row>
    <row r="53" spans="1:30" ht="14.1" customHeight="1" x14ac:dyDescent="0.2">
      <c r="A53" s="47">
        <v>47</v>
      </c>
      <c r="B53" s="48" t="s">
        <v>55</v>
      </c>
      <c r="C53" s="49">
        <v>9</v>
      </c>
      <c r="D53" s="73"/>
      <c r="E53" s="58"/>
      <c r="F53" s="68" t="s">
        <v>345</v>
      </c>
      <c r="G53" s="68"/>
      <c r="H53" s="69" t="s">
        <v>347</v>
      </c>
      <c r="I53" s="143" t="s">
        <v>618</v>
      </c>
      <c r="J53" s="124"/>
      <c r="K53" s="124"/>
      <c r="L53" s="116"/>
      <c r="M53" s="122" t="s">
        <v>349</v>
      </c>
      <c r="N53" s="124" t="s">
        <v>350</v>
      </c>
      <c r="O53" s="124"/>
      <c r="P53" s="116"/>
      <c r="Q53" s="124"/>
      <c r="R53" s="124"/>
      <c r="S53" s="124"/>
      <c r="T53" s="117"/>
      <c r="U53" s="131" t="s">
        <v>355</v>
      </c>
      <c r="V53" s="131" t="s">
        <v>356</v>
      </c>
      <c r="W53" s="52"/>
      <c r="X53" s="136"/>
      <c r="Y53" s="131"/>
      <c r="Z53" s="127" t="s">
        <v>360</v>
      </c>
      <c r="AA53" s="149" t="s">
        <v>361</v>
      </c>
      <c r="AB53" s="53"/>
      <c r="AC53" s="52"/>
      <c r="AD53" s="150">
        <f t="shared" si="0"/>
        <v>9</v>
      </c>
    </row>
    <row r="54" spans="1:30" ht="14.1" customHeight="1" x14ac:dyDescent="0.2">
      <c r="A54" s="47"/>
      <c r="B54" s="48" t="s">
        <v>567</v>
      </c>
      <c r="C54" s="49">
        <v>9</v>
      </c>
      <c r="D54" s="73"/>
      <c r="E54" s="115" t="s">
        <v>681</v>
      </c>
      <c r="F54" s="68" t="s">
        <v>345</v>
      </c>
      <c r="G54" s="68" t="s">
        <v>346</v>
      </c>
      <c r="H54" s="68" t="s">
        <v>347</v>
      </c>
      <c r="I54" s="124"/>
      <c r="J54" s="124" t="s">
        <v>292</v>
      </c>
      <c r="K54" s="124" t="s">
        <v>682</v>
      </c>
      <c r="L54" s="124"/>
      <c r="M54" s="124"/>
      <c r="N54" s="124"/>
      <c r="O54" s="124"/>
      <c r="P54" s="117"/>
      <c r="Q54" s="122" t="s">
        <v>352</v>
      </c>
      <c r="R54" s="122" t="s">
        <v>353</v>
      </c>
      <c r="S54" s="122" t="s">
        <v>354</v>
      </c>
      <c r="T54" s="50"/>
      <c r="U54" s="131"/>
      <c r="V54" s="52"/>
      <c r="W54" s="52"/>
      <c r="X54" s="53"/>
      <c r="Y54" s="52"/>
      <c r="Z54" s="116"/>
      <c r="AA54" s="116"/>
      <c r="AB54" s="116"/>
      <c r="AC54" s="52"/>
      <c r="AD54" s="150">
        <f t="shared" si="0"/>
        <v>9</v>
      </c>
    </row>
    <row r="55" spans="1:30" ht="14.1" customHeight="1" x14ac:dyDescent="0.2">
      <c r="A55" s="47"/>
      <c r="B55" s="48" t="s">
        <v>414</v>
      </c>
      <c r="C55" s="49">
        <v>9</v>
      </c>
      <c r="D55" s="73"/>
      <c r="E55" s="139"/>
      <c r="F55" s="68" t="s">
        <v>345</v>
      </c>
      <c r="G55" s="68" t="s">
        <v>346</v>
      </c>
      <c r="H55" s="122"/>
      <c r="I55" s="68" t="s">
        <v>618</v>
      </c>
      <c r="J55" s="124"/>
      <c r="K55" s="50"/>
      <c r="L55" s="50"/>
      <c r="M55" s="124"/>
      <c r="N55" s="122" t="s">
        <v>350</v>
      </c>
      <c r="O55" s="122"/>
      <c r="P55" s="124" t="s">
        <v>351</v>
      </c>
      <c r="Q55" s="122" t="s">
        <v>352</v>
      </c>
      <c r="R55" s="52"/>
      <c r="S55" s="52"/>
      <c r="T55" s="122" t="s">
        <v>363</v>
      </c>
      <c r="U55" s="127" t="s">
        <v>355</v>
      </c>
      <c r="V55" s="131" t="s">
        <v>356</v>
      </c>
      <c r="W55" s="131"/>
      <c r="X55" s="52"/>
      <c r="Y55" s="131" t="s">
        <v>359</v>
      </c>
      <c r="Z55" s="116"/>
      <c r="AA55" s="52"/>
      <c r="AB55" s="52"/>
      <c r="AC55" s="138"/>
      <c r="AD55" s="150">
        <f t="shared" si="0"/>
        <v>10</v>
      </c>
    </row>
    <row r="56" spans="1:30" ht="14.1" customHeight="1" x14ac:dyDescent="0.2">
      <c r="A56" s="129"/>
      <c r="B56" s="48" t="s">
        <v>599</v>
      </c>
      <c r="C56" s="49">
        <v>9</v>
      </c>
      <c r="D56" s="73"/>
      <c r="E56" s="139"/>
      <c r="F56" s="68" t="s">
        <v>345</v>
      </c>
      <c r="G56" s="68" t="s">
        <v>346</v>
      </c>
      <c r="H56" s="68" t="s">
        <v>347</v>
      </c>
      <c r="I56" s="143" t="s">
        <v>618</v>
      </c>
      <c r="J56" s="124" t="s">
        <v>292</v>
      </c>
      <c r="K56" s="50"/>
      <c r="L56" s="122"/>
      <c r="M56" s="122"/>
      <c r="N56" s="122"/>
      <c r="O56" s="124" t="s">
        <v>380</v>
      </c>
      <c r="P56" s="124" t="s">
        <v>351</v>
      </c>
      <c r="Q56" s="124" t="s">
        <v>352</v>
      </c>
      <c r="R56" s="122" t="s">
        <v>353</v>
      </c>
      <c r="S56" s="124"/>
      <c r="T56" s="50"/>
      <c r="U56" s="116"/>
      <c r="V56" s="52"/>
      <c r="W56" s="52"/>
      <c r="X56" s="136"/>
      <c r="Y56" s="52"/>
      <c r="Z56" s="127"/>
      <c r="AA56" s="131"/>
      <c r="AB56" s="52"/>
      <c r="AC56" s="52"/>
      <c r="AD56" s="150">
        <f t="shared" si="0"/>
        <v>9</v>
      </c>
    </row>
    <row r="57" spans="1:30" ht="14.1" customHeight="1" x14ac:dyDescent="0.2">
      <c r="A57" s="47">
        <v>51</v>
      </c>
      <c r="B57" s="48" t="s">
        <v>254</v>
      </c>
      <c r="C57" s="49">
        <v>8</v>
      </c>
      <c r="D57" s="73">
        <v>1</v>
      </c>
      <c r="E57" s="68" t="s">
        <v>681</v>
      </c>
      <c r="F57" s="68"/>
      <c r="G57" s="68" t="s">
        <v>346</v>
      </c>
      <c r="H57" s="50"/>
      <c r="I57" s="124"/>
      <c r="J57" s="124" t="s">
        <v>292</v>
      </c>
      <c r="K57" s="124"/>
      <c r="L57" s="124" t="s">
        <v>348</v>
      </c>
      <c r="M57" s="122" t="s">
        <v>349</v>
      </c>
      <c r="N57" s="122" t="s">
        <v>350</v>
      </c>
      <c r="O57" s="124" t="s">
        <v>380</v>
      </c>
      <c r="P57" s="117"/>
      <c r="Q57" s="124"/>
      <c r="R57" s="124"/>
      <c r="S57" s="124"/>
      <c r="T57" s="122"/>
      <c r="U57" s="52"/>
      <c r="V57" s="116"/>
      <c r="W57" s="52"/>
      <c r="X57" s="52"/>
      <c r="Y57" s="127"/>
      <c r="Z57" s="127" t="s">
        <v>360</v>
      </c>
      <c r="AA57" s="127"/>
      <c r="AB57" s="52"/>
      <c r="AC57" s="138"/>
      <c r="AD57" s="150">
        <f t="shared" si="0"/>
        <v>8</v>
      </c>
    </row>
    <row r="58" spans="1:30" ht="14.1" customHeight="1" x14ac:dyDescent="0.2">
      <c r="A58" s="47"/>
      <c r="B58" s="48" t="s">
        <v>610</v>
      </c>
      <c r="C58" s="49">
        <v>8</v>
      </c>
      <c r="D58" s="73">
        <v>1</v>
      </c>
      <c r="E58" s="68"/>
      <c r="F58" s="69"/>
      <c r="G58" s="68"/>
      <c r="H58" s="70"/>
      <c r="I58" s="70"/>
      <c r="J58" s="116"/>
      <c r="K58" s="116"/>
      <c r="L58" s="52"/>
      <c r="M58" s="124"/>
      <c r="N58" s="124" t="s">
        <v>350</v>
      </c>
      <c r="O58" s="124"/>
      <c r="P58" s="52"/>
      <c r="Q58" s="124" t="s">
        <v>352</v>
      </c>
      <c r="R58" s="124" t="s">
        <v>353</v>
      </c>
      <c r="S58" s="122" t="s">
        <v>354</v>
      </c>
      <c r="T58" s="124" t="s">
        <v>363</v>
      </c>
      <c r="U58" s="131" t="s">
        <v>355</v>
      </c>
      <c r="V58" s="131" t="s">
        <v>356</v>
      </c>
      <c r="W58" s="52"/>
      <c r="X58" s="136"/>
      <c r="Y58" s="127" t="s">
        <v>359</v>
      </c>
      <c r="Z58" s="131"/>
      <c r="AA58" s="131"/>
      <c r="AB58" s="136"/>
      <c r="AC58" s="136"/>
      <c r="AD58" s="150">
        <f t="shared" si="0"/>
        <v>8</v>
      </c>
    </row>
    <row r="59" spans="1:30" ht="14.1" customHeight="1" x14ac:dyDescent="0.25">
      <c r="A59" s="47">
        <v>53</v>
      </c>
      <c r="B59" s="151" t="s">
        <v>69</v>
      </c>
      <c r="C59" s="49">
        <v>8</v>
      </c>
      <c r="D59" s="73"/>
      <c r="E59" s="115"/>
      <c r="F59" s="69"/>
      <c r="G59" s="68"/>
      <c r="H59" s="70"/>
      <c r="I59" s="52"/>
      <c r="J59" s="116"/>
      <c r="K59" s="52"/>
      <c r="L59" s="116"/>
      <c r="M59" s="124"/>
      <c r="N59" s="122"/>
      <c r="O59" s="122"/>
      <c r="P59" s="122" t="s">
        <v>351</v>
      </c>
      <c r="Q59" s="124" t="s">
        <v>352</v>
      </c>
      <c r="R59" s="122" t="s">
        <v>353</v>
      </c>
      <c r="S59" s="124" t="s">
        <v>354</v>
      </c>
      <c r="T59" s="116"/>
      <c r="U59" s="116"/>
      <c r="V59" s="127" t="s">
        <v>356</v>
      </c>
      <c r="W59" s="127" t="s">
        <v>357</v>
      </c>
      <c r="X59" s="136" t="s">
        <v>358</v>
      </c>
      <c r="Y59" s="116"/>
      <c r="Z59" s="116"/>
      <c r="AA59" s="149" t="s">
        <v>361</v>
      </c>
      <c r="AB59" s="52"/>
      <c r="AC59" s="116"/>
      <c r="AD59" s="150">
        <f t="shared" si="0"/>
        <v>8</v>
      </c>
    </row>
    <row r="60" spans="1:30" ht="14.1" customHeight="1" x14ac:dyDescent="0.2">
      <c r="A60" s="47">
        <v>54</v>
      </c>
      <c r="B60" s="48" t="s">
        <v>67</v>
      </c>
      <c r="C60" s="49">
        <v>7</v>
      </c>
      <c r="D60" s="74">
        <v>2</v>
      </c>
      <c r="E60" s="115" t="s">
        <v>681</v>
      </c>
      <c r="F60" s="69"/>
      <c r="G60" s="68"/>
      <c r="H60" s="68" t="s">
        <v>347</v>
      </c>
      <c r="I60" s="70"/>
      <c r="J60" s="122"/>
      <c r="K60" s="117"/>
      <c r="L60" s="116"/>
      <c r="M60" s="116"/>
      <c r="N60" s="52"/>
      <c r="O60" s="59" t="s">
        <v>19</v>
      </c>
      <c r="P60" s="116"/>
      <c r="Q60" s="52"/>
      <c r="R60" s="116"/>
      <c r="S60" s="116"/>
      <c r="T60" s="116"/>
      <c r="U60" s="127" t="s">
        <v>355</v>
      </c>
      <c r="V60" s="116"/>
      <c r="W60" s="127" t="s">
        <v>357</v>
      </c>
      <c r="X60" s="136"/>
      <c r="Y60" s="127"/>
      <c r="Z60" s="116"/>
      <c r="AA60" s="134" t="s">
        <v>361</v>
      </c>
      <c r="AB60" s="136" t="s">
        <v>362</v>
      </c>
      <c r="AC60" s="116"/>
      <c r="AD60" s="150">
        <f t="shared" si="0"/>
        <v>7</v>
      </c>
    </row>
    <row r="61" spans="1:30" ht="14.1" customHeight="1" x14ac:dyDescent="0.2">
      <c r="A61" s="47"/>
      <c r="B61" s="48" t="s">
        <v>56</v>
      </c>
      <c r="C61" s="49">
        <v>7</v>
      </c>
      <c r="D61" s="73">
        <v>2</v>
      </c>
      <c r="E61" s="115" t="s">
        <v>681</v>
      </c>
      <c r="F61" s="69" t="s">
        <v>345</v>
      </c>
      <c r="G61" s="68"/>
      <c r="H61" s="142"/>
      <c r="I61" s="68" t="s">
        <v>618</v>
      </c>
      <c r="J61" s="116"/>
      <c r="K61" s="116"/>
      <c r="L61" s="122" t="s">
        <v>348</v>
      </c>
      <c r="M61" s="124"/>
      <c r="N61" s="122"/>
      <c r="O61" s="124"/>
      <c r="P61" s="52"/>
      <c r="Q61" s="122" t="s">
        <v>352</v>
      </c>
      <c r="R61" s="122" t="s">
        <v>353</v>
      </c>
      <c r="S61" s="52"/>
      <c r="T61" s="50"/>
      <c r="U61" s="116"/>
      <c r="V61" s="116"/>
      <c r="W61" s="50"/>
      <c r="X61" s="53"/>
      <c r="Y61" s="116"/>
      <c r="Z61" s="116"/>
      <c r="AA61" s="116"/>
      <c r="AB61" s="138" t="s">
        <v>362</v>
      </c>
      <c r="AC61" s="52"/>
      <c r="AD61" s="150">
        <f t="shared" si="0"/>
        <v>7</v>
      </c>
    </row>
    <row r="62" spans="1:30" ht="14.1" customHeight="1" x14ac:dyDescent="0.2">
      <c r="A62" s="47">
        <v>56</v>
      </c>
      <c r="B62" s="48" t="s">
        <v>524</v>
      </c>
      <c r="C62" s="49">
        <v>7</v>
      </c>
      <c r="D62" s="73"/>
      <c r="E62" s="68" t="s">
        <v>681</v>
      </c>
      <c r="F62" s="68" t="s">
        <v>345</v>
      </c>
      <c r="G62" s="69"/>
      <c r="H62" s="142"/>
      <c r="I62" s="124"/>
      <c r="J62" s="124" t="s">
        <v>292</v>
      </c>
      <c r="K62" s="52"/>
      <c r="L62" s="124" t="s">
        <v>348</v>
      </c>
      <c r="M62" s="122" t="s">
        <v>349</v>
      </c>
      <c r="N62" s="124" t="s">
        <v>350</v>
      </c>
      <c r="O62" s="124"/>
      <c r="P62" s="117"/>
      <c r="Q62" s="117"/>
      <c r="R62" s="122"/>
      <c r="S62" s="52"/>
      <c r="T62" s="52"/>
      <c r="U62" s="127" t="s">
        <v>355</v>
      </c>
      <c r="V62" s="127"/>
      <c r="W62" s="52"/>
      <c r="X62" s="52"/>
      <c r="Y62" s="116"/>
      <c r="Z62" s="116"/>
      <c r="AA62" s="116"/>
      <c r="AB62" s="116"/>
      <c r="AC62" s="52"/>
      <c r="AD62" s="150">
        <f t="shared" si="0"/>
        <v>7</v>
      </c>
    </row>
    <row r="63" spans="1:30" ht="14.1" customHeight="1" x14ac:dyDescent="0.2">
      <c r="A63" s="47"/>
      <c r="B63" s="48" t="s">
        <v>116</v>
      </c>
      <c r="C63" s="49">
        <v>7</v>
      </c>
      <c r="D63" s="74"/>
      <c r="E63" s="139"/>
      <c r="F63" s="52"/>
      <c r="G63" s="69"/>
      <c r="H63" s="68" t="s">
        <v>347</v>
      </c>
      <c r="I63" s="124"/>
      <c r="J63" s="116"/>
      <c r="K63" s="116"/>
      <c r="L63" s="122" t="s">
        <v>348</v>
      </c>
      <c r="M63" s="116"/>
      <c r="N63" s="52"/>
      <c r="O63" s="52"/>
      <c r="P63" s="124" t="s">
        <v>351</v>
      </c>
      <c r="Q63" s="116"/>
      <c r="R63" s="116"/>
      <c r="S63" s="52"/>
      <c r="T63" s="122" t="s">
        <v>363</v>
      </c>
      <c r="U63" s="52"/>
      <c r="V63" s="127" t="s">
        <v>356</v>
      </c>
      <c r="W63" s="52"/>
      <c r="X63" s="136"/>
      <c r="Y63" s="127" t="s">
        <v>359</v>
      </c>
      <c r="Z63" s="116"/>
      <c r="AA63" s="52"/>
      <c r="AB63" s="138" t="s">
        <v>362</v>
      </c>
      <c r="AC63" s="52"/>
      <c r="AD63" s="150">
        <f t="shared" si="0"/>
        <v>7</v>
      </c>
    </row>
    <row r="64" spans="1:30" ht="14.1" customHeight="1" x14ac:dyDescent="0.2">
      <c r="A64" s="47"/>
      <c r="B64" s="48" t="s">
        <v>584</v>
      </c>
      <c r="C64" s="49">
        <v>7</v>
      </c>
      <c r="D64" s="73"/>
      <c r="E64" s="58"/>
      <c r="F64" s="69" t="s">
        <v>345</v>
      </c>
      <c r="G64" s="68" t="s">
        <v>346</v>
      </c>
      <c r="H64" s="69" t="s">
        <v>347</v>
      </c>
      <c r="I64" s="142"/>
      <c r="J64" s="124" t="s">
        <v>292</v>
      </c>
      <c r="K64" s="124"/>
      <c r="L64" s="50"/>
      <c r="M64" s="117"/>
      <c r="N64" s="124"/>
      <c r="O64" s="124" t="s">
        <v>380</v>
      </c>
      <c r="P64" s="122"/>
      <c r="Q64" s="124"/>
      <c r="R64" s="122" t="s">
        <v>353</v>
      </c>
      <c r="S64" s="52"/>
      <c r="T64" s="50"/>
      <c r="U64" s="127" t="s">
        <v>355</v>
      </c>
      <c r="V64" s="52"/>
      <c r="W64" s="127"/>
      <c r="X64" s="136"/>
      <c r="Y64" s="131"/>
      <c r="Z64" s="52"/>
      <c r="AA64" s="52"/>
      <c r="AB64" s="116"/>
      <c r="AC64" s="52"/>
      <c r="AD64" s="150">
        <f t="shared" si="0"/>
        <v>7</v>
      </c>
    </row>
    <row r="65" spans="1:30" ht="14.1" customHeight="1" x14ac:dyDescent="0.2">
      <c r="A65" s="47">
        <v>59</v>
      </c>
      <c r="B65" s="48" t="s">
        <v>367</v>
      </c>
      <c r="C65" s="49">
        <v>6</v>
      </c>
      <c r="D65" s="73">
        <v>1</v>
      </c>
      <c r="E65" s="139"/>
      <c r="F65" s="68"/>
      <c r="G65" s="68" t="s">
        <v>346</v>
      </c>
      <c r="H65" s="69" t="s">
        <v>347</v>
      </c>
      <c r="I65" s="69" t="s">
        <v>618</v>
      </c>
      <c r="J65" s="122"/>
      <c r="K65" s="116"/>
      <c r="L65" s="116"/>
      <c r="M65" s="50"/>
      <c r="N65" s="122"/>
      <c r="O65" s="124"/>
      <c r="P65" s="52"/>
      <c r="Q65" s="52"/>
      <c r="R65" s="116"/>
      <c r="S65" s="52"/>
      <c r="T65" s="122" t="s">
        <v>363</v>
      </c>
      <c r="U65" s="116"/>
      <c r="V65" s="52"/>
      <c r="W65" s="52"/>
      <c r="X65" s="52"/>
      <c r="Y65" s="131"/>
      <c r="Z65" s="127" t="s">
        <v>360</v>
      </c>
      <c r="AA65" s="149" t="s">
        <v>361</v>
      </c>
      <c r="AB65" s="136"/>
      <c r="AC65" s="52"/>
      <c r="AD65" s="150">
        <f t="shared" si="0"/>
        <v>6</v>
      </c>
    </row>
    <row r="66" spans="1:30" ht="14.1" customHeight="1" x14ac:dyDescent="0.2">
      <c r="A66" s="47">
        <v>60</v>
      </c>
      <c r="B66" s="48" t="s">
        <v>110</v>
      </c>
      <c r="C66" s="49">
        <v>6</v>
      </c>
      <c r="D66" s="73"/>
      <c r="E66" s="68" t="s">
        <v>681</v>
      </c>
      <c r="F66" s="69" t="s">
        <v>345</v>
      </c>
      <c r="G66" s="69" t="s">
        <v>346</v>
      </c>
      <c r="H66" s="122"/>
      <c r="I66" s="116"/>
      <c r="J66" s="124" t="s">
        <v>292</v>
      </c>
      <c r="K66" s="124"/>
      <c r="L66" s="125"/>
      <c r="M66" s="122"/>
      <c r="N66" s="117"/>
      <c r="O66" s="117"/>
      <c r="P66" s="122" t="s">
        <v>351</v>
      </c>
      <c r="Q66" s="116"/>
      <c r="R66" s="124"/>
      <c r="S66" s="124"/>
      <c r="T66" s="52"/>
      <c r="U66" s="52"/>
      <c r="V66" s="116"/>
      <c r="W66" s="116"/>
      <c r="X66" s="52"/>
      <c r="Y66" s="52"/>
      <c r="Z66" s="52"/>
      <c r="AA66" s="52"/>
      <c r="AB66" s="136" t="s">
        <v>362</v>
      </c>
      <c r="AC66" s="52"/>
      <c r="AD66" s="150">
        <f t="shared" si="0"/>
        <v>6</v>
      </c>
    </row>
    <row r="67" spans="1:30" ht="14.1" customHeight="1" x14ac:dyDescent="0.2">
      <c r="A67" s="47">
        <v>61</v>
      </c>
      <c r="B67" s="48" t="s">
        <v>583</v>
      </c>
      <c r="C67" s="49">
        <v>5</v>
      </c>
      <c r="D67" s="74">
        <v>2</v>
      </c>
      <c r="E67" s="139"/>
      <c r="F67" s="68" t="s">
        <v>345</v>
      </c>
      <c r="G67" s="69" t="s">
        <v>346</v>
      </c>
      <c r="H67" s="69" t="s">
        <v>347</v>
      </c>
      <c r="I67" s="124"/>
      <c r="J67" s="116"/>
      <c r="K67" s="116"/>
      <c r="L67" s="52"/>
      <c r="M67" s="122"/>
      <c r="N67" s="122"/>
      <c r="O67" s="146" t="s">
        <v>19</v>
      </c>
      <c r="P67" s="52"/>
      <c r="Q67" s="122"/>
      <c r="R67" s="116"/>
      <c r="S67" s="122"/>
      <c r="T67" s="52"/>
      <c r="U67" s="131" t="s">
        <v>355</v>
      </c>
      <c r="V67" s="127" t="s">
        <v>356</v>
      </c>
      <c r="W67" s="116"/>
      <c r="X67" s="136"/>
      <c r="Y67" s="116"/>
      <c r="Z67" s="52"/>
      <c r="AA67" s="127"/>
      <c r="AB67" s="116"/>
      <c r="AC67" s="52"/>
      <c r="AD67" s="150">
        <f t="shared" si="0"/>
        <v>6</v>
      </c>
    </row>
    <row r="68" spans="1:30" ht="14.1" customHeight="1" x14ac:dyDescent="0.2">
      <c r="A68" s="47">
        <v>62</v>
      </c>
      <c r="B68" s="48" t="s">
        <v>96</v>
      </c>
      <c r="C68" s="49">
        <v>5</v>
      </c>
      <c r="D68" s="73"/>
      <c r="E68" s="57"/>
      <c r="F68" s="69" t="s">
        <v>345</v>
      </c>
      <c r="G68" s="68"/>
      <c r="H68" s="142"/>
      <c r="I68" s="142"/>
      <c r="J68" s="122"/>
      <c r="K68" s="122" t="s">
        <v>682</v>
      </c>
      <c r="L68" s="116"/>
      <c r="M68" s="52"/>
      <c r="N68" s="124" t="s">
        <v>350</v>
      </c>
      <c r="O68" s="124" t="s">
        <v>380</v>
      </c>
      <c r="P68" s="59"/>
      <c r="Q68" s="116"/>
      <c r="R68" s="122" t="s">
        <v>353</v>
      </c>
      <c r="S68" s="122"/>
      <c r="T68" s="52"/>
      <c r="U68" s="127"/>
      <c r="V68" s="116"/>
      <c r="W68" s="52"/>
      <c r="X68" s="52"/>
      <c r="Y68" s="131"/>
      <c r="Z68" s="52"/>
      <c r="AA68" s="116"/>
      <c r="AB68" s="52"/>
      <c r="AC68" s="52"/>
      <c r="AD68" s="150">
        <f t="shared" si="0"/>
        <v>5</v>
      </c>
    </row>
    <row r="69" spans="1:30" ht="14.1" customHeight="1" x14ac:dyDescent="0.2">
      <c r="A69" s="47"/>
      <c r="B69" s="48" t="s">
        <v>119</v>
      </c>
      <c r="C69" s="49">
        <v>5</v>
      </c>
      <c r="D69" s="73"/>
      <c r="E69" s="139"/>
      <c r="F69" s="69" t="s">
        <v>345</v>
      </c>
      <c r="G69" s="68" t="s">
        <v>346</v>
      </c>
      <c r="H69" s="142"/>
      <c r="I69" s="122"/>
      <c r="J69" s="124"/>
      <c r="K69" s="122" t="s">
        <v>682</v>
      </c>
      <c r="L69" s="52"/>
      <c r="M69" s="52"/>
      <c r="N69" s="122" t="s">
        <v>350</v>
      </c>
      <c r="O69" s="124"/>
      <c r="P69" s="124"/>
      <c r="Q69" s="122" t="s">
        <v>352</v>
      </c>
      <c r="R69" s="52"/>
      <c r="S69" s="122"/>
      <c r="T69" s="52"/>
      <c r="U69" s="52"/>
      <c r="V69" s="52"/>
      <c r="W69" s="127"/>
      <c r="X69" s="52"/>
      <c r="Y69" s="116"/>
      <c r="Z69" s="52"/>
      <c r="AA69" s="52"/>
      <c r="AB69" s="116"/>
      <c r="AC69" s="136"/>
      <c r="AD69" s="150">
        <f t="shared" si="0"/>
        <v>5</v>
      </c>
    </row>
    <row r="70" spans="1:30" ht="14.1" customHeight="1" x14ac:dyDescent="0.25">
      <c r="A70" s="47"/>
      <c r="B70" s="151" t="s">
        <v>531</v>
      </c>
      <c r="C70" s="49">
        <v>5</v>
      </c>
      <c r="D70" s="73"/>
      <c r="E70" s="139"/>
      <c r="F70" s="52"/>
      <c r="G70" s="141" t="s">
        <v>346</v>
      </c>
      <c r="H70" s="52"/>
      <c r="I70" s="116"/>
      <c r="J70" s="116"/>
      <c r="K70" s="124" t="s">
        <v>682</v>
      </c>
      <c r="L70" s="124" t="s">
        <v>348</v>
      </c>
      <c r="M70" s="116"/>
      <c r="N70" s="122" t="s">
        <v>350</v>
      </c>
      <c r="O70" s="122"/>
      <c r="P70" s="52"/>
      <c r="Q70" s="52"/>
      <c r="R70" s="122" t="s">
        <v>353</v>
      </c>
      <c r="S70" s="52"/>
      <c r="T70" s="52"/>
      <c r="U70" s="116"/>
      <c r="V70" s="52"/>
      <c r="W70" s="131"/>
      <c r="X70" s="52"/>
      <c r="Y70" s="127"/>
      <c r="Z70" s="52"/>
      <c r="AA70" s="52"/>
      <c r="AB70" s="52"/>
      <c r="AC70" s="52"/>
      <c r="AD70" s="150">
        <f t="shared" si="0"/>
        <v>5</v>
      </c>
    </row>
    <row r="71" spans="1:30" ht="14.1" customHeight="1" x14ac:dyDescent="0.2">
      <c r="A71" s="47"/>
      <c r="B71" s="48" t="s">
        <v>512</v>
      </c>
      <c r="C71" s="49">
        <v>5</v>
      </c>
      <c r="D71" s="73"/>
      <c r="E71" s="115" t="s">
        <v>681</v>
      </c>
      <c r="F71" s="70"/>
      <c r="G71" s="69"/>
      <c r="H71" s="68" t="s">
        <v>347</v>
      </c>
      <c r="I71" s="116"/>
      <c r="J71" s="117"/>
      <c r="K71" s="117"/>
      <c r="L71" s="124" t="s">
        <v>348</v>
      </c>
      <c r="M71" s="116"/>
      <c r="N71" s="116"/>
      <c r="O71" s="124" t="s">
        <v>380</v>
      </c>
      <c r="P71" s="116"/>
      <c r="Q71" s="122"/>
      <c r="R71" s="122" t="s">
        <v>353</v>
      </c>
      <c r="S71" s="52"/>
      <c r="T71" s="116"/>
      <c r="U71" s="52"/>
      <c r="V71" s="116"/>
      <c r="W71" s="116"/>
      <c r="X71" s="52"/>
      <c r="Y71" s="127"/>
      <c r="Z71" s="52"/>
      <c r="AA71" s="52"/>
      <c r="AB71" s="136"/>
      <c r="AC71" s="52"/>
      <c r="AD71" s="150">
        <f t="shared" si="0"/>
        <v>5</v>
      </c>
    </row>
    <row r="72" spans="1:30" ht="14.1" customHeight="1" x14ac:dyDescent="0.2">
      <c r="A72" s="47"/>
      <c r="B72" s="48" t="s">
        <v>634</v>
      </c>
      <c r="C72" s="49">
        <v>5</v>
      </c>
      <c r="D72" s="73"/>
      <c r="E72" s="57"/>
      <c r="F72" s="68" t="s">
        <v>345</v>
      </c>
      <c r="G72" s="68"/>
      <c r="H72" s="70"/>
      <c r="I72" s="116"/>
      <c r="J72" s="124"/>
      <c r="K72" s="124" t="s">
        <v>682</v>
      </c>
      <c r="L72" s="116"/>
      <c r="M72" s="124" t="s">
        <v>349</v>
      </c>
      <c r="N72" s="122" t="s">
        <v>350</v>
      </c>
      <c r="O72" s="122"/>
      <c r="P72" s="52"/>
      <c r="Q72" s="50"/>
      <c r="R72" s="52"/>
      <c r="S72" s="52"/>
      <c r="T72" s="52"/>
      <c r="U72" s="52"/>
      <c r="V72" s="52"/>
      <c r="W72" s="127" t="s">
        <v>357</v>
      </c>
      <c r="X72" s="52"/>
      <c r="Y72" s="52"/>
      <c r="Z72" s="52"/>
      <c r="AA72" s="52"/>
      <c r="AB72" s="116"/>
      <c r="AC72" s="52"/>
      <c r="AD72" s="150">
        <f t="shared" ref="AD72:AD126" si="1">COUNTA(E72:AB72)</f>
        <v>5</v>
      </c>
    </row>
    <row r="73" spans="1:30" ht="14.1" customHeight="1" x14ac:dyDescent="0.2">
      <c r="A73" s="47"/>
      <c r="B73" s="48" t="s">
        <v>563</v>
      </c>
      <c r="C73" s="49">
        <v>5</v>
      </c>
      <c r="D73" s="73"/>
      <c r="E73" s="68" t="s">
        <v>681</v>
      </c>
      <c r="F73" s="68" t="s">
        <v>345</v>
      </c>
      <c r="G73" s="68"/>
      <c r="H73" s="142"/>
      <c r="I73" s="52"/>
      <c r="J73" s="116"/>
      <c r="K73" s="116"/>
      <c r="L73" s="116"/>
      <c r="M73" s="52"/>
      <c r="N73" s="122" t="s">
        <v>350</v>
      </c>
      <c r="O73" s="122" t="s">
        <v>380</v>
      </c>
      <c r="P73" s="122" t="s">
        <v>351</v>
      </c>
      <c r="Q73" s="50"/>
      <c r="R73" s="124"/>
      <c r="S73" s="124"/>
      <c r="T73" s="52"/>
      <c r="U73" s="52"/>
      <c r="V73" s="116"/>
      <c r="W73" s="127"/>
      <c r="X73" s="52"/>
      <c r="Y73" s="52"/>
      <c r="Z73" s="52"/>
      <c r="AA73" s="116"/>
      <c r="AB73" s="136"/>
      <c r="AC73" s="116"/>
      <c r="AD73" s="150">
        <f t="shared" si="1"/>
        <v>5</v>
      </c>
    </row>
    <row r="74" spans="1:30" ht="14.1" customHeight="1" x14ac:dyDescent="0.2">
      <c r="A74" s="47">
        <v>68</v>
      </c>
      <c r="B74" s="48" t="s">
        <v>601</v>
      </c>
      <c r="C74" s="49">
        <v>4</v>
      </c>
      <c r="D74" s="74">
        <v>2</v>
      </c>
      <c r="E74" s="57"/>
      <c r="F74" s="68" t="s">
        <v>345</v>
      </c>
      <c r="G74" s="68" t="s">
        <v>346</v>
      </c>
      <c r="H74" s="69" t="s">
        <v>347</v>
      </c>
      <c r="I74" s="143" t="s">
        <v>618</v>
      </c>
      <c r="J74" s="124"/>
      <c r="K74" s="50"/>
      <c r="L74" s="51"/>
      <c r="M74" s="122"/>
      <c r="N74" s="52"/>
      <c r="O74" s="52"/>
      <c r="P74" s="122"/>
      <c r="Q74" s="122"/>
      <c r="R74" s="127"/>
      <c r="S74" s="52"/>
      <c r="T74" s="116"/>
      <c r="U74" s="116"/>
      <c r="V74" s="52"/>
      <c r="W74" s="116"/>
      <c r="X74" s="52"/>
      <c r="Y74" s="116"/>
      <c r="Z74" s="52"/>
      <c r="AA74" s="127"/>
      <c r="AB74" s="52"/>
      <c r="AC74" s="52"/>
      <c r="AD74" s="150">
        <f t="shared" si="1"/>
        <v>4</v>
      </c>
    </row>
    <row r="75" spans="1:30" ht="14.1" customHeight="1" x14ac:dyDescent="0.25">
      <c r="A75" s="47"/>
      <c r="B75" s="152" t="s">
        <v>108</v>
      </c>
      <c r="C75" s="49">
        <v>4</v>
      </c>
      <c r="D75" s="73">
        <v>2</v>
      </c>
      <c r="E75" s="58"/>
      <c r="F75" s="70"/>
      <c r="G75" s="68"/>
      <c r="H75" s="52"/>
      <c r="I75" s="70"/>
      <c r="J75" s="116"/>
      <c r="K75" s="124"/>
      <c r="L75" s="52"/>
      <c r="M75" s="122"/>
      <c r="N75" s="116"/>
      <c r="O75" s="116"/>
      <c r="P75" s="52"/>
      <c r="Q75" s="52"/>
      <c r="R75" s="52"/>
      <c r="S75" s="116"/>
      <c r="T75" s="124" t="s">
        <v>363</v>
      </c>
      <c r="U75" s="131" t="s">
        <v>355</v>
      </c>
      <c r="V75" s="131" t="s">
        <v>356</v>
      </c>
      <c r="W75" s="127" t="s">
        <v>357</v>
      </c>
      <c r="X75" s="136"/>
      <c r="Y75" s="127"/>
      <c r="Z75" s="131"/>
      <c r="AA75" s="52"/>
      <c r="AB75" s="52"/>
      <c r="AC75" s="52"/>
      <c r="AD75" s="150">
        <f t="shared" si="1"/>
        <v>4</v>
      </c>
    </row>
    <row r="76" spans="1:30" ht="14.1" customHeight="1" x14ac:dyDescent="0.2">
      <c r="A76" s="47">
        <v>70</v>
      </c>
      <c r="B76" s="48" t="s">
        <v>200</v>
      </c>
      <c r="C76" s="49">
        <v>4</v>
      </c>
      <c r="D76" s="73"/>
      <c r="E76" s="68" t="s">
        <v>681</v>
      </c>
      <c r="F76" s="68" t="s">
        <v>345</v>
      </c>
      <c r="G76" s="68"/>
      <c r="H76" s="52"/>
      <c r="I76" s="52"/>
      <c r="J76" s="122"/>
      <c r="K76" s="124"/>
      <c r="L76" s="52"/>
      <c r="M76" s="116"/>
      <c r="N76" s="52"/>
      <c r="O76" s="52"/>
      <c r="P76" s="52"/>
      <c r="Q76" s="52"/>
      <c r="R76" s="116"/>
      <c r="S76" s="116"/>
      <c r="T76" s="52"/>
      <c r="U76" s="52"/>
      <c r="V76" s="52"/>
      <c r="W76" s="127" t="s">
        <v>357</v>
      </c>
      <c r="X76" s="52"/>
      <c r="Y76" s="116"/>
      <c r="Z76" s="127" t="s">
        <v>360</v>
      </c>
      <c r="AA76" s="52"/>
      <c r="AB76" s="138"/>
      <c r="AC76" s="52"/>
      <c r="AD76" s="150">
        <f t="shared" si="1"/>
        <v>4</v>
      </c>
    </row>
    <row r="77" spans="1:30" ht="14.1" customHeight="1" x14ac:dyDescent="0.2">
      <c r="A77" s="47"/>
      <c r="B77" s="48" t="s">
        <v>104</v>
      </c>
      <c r="C77" s="49">
        <v>4</v>
      </c>
      <c r="D77" s="73"/>
      <c r="E77" s="68" t="s">
        <v>681</v>
      </c>
      <c r="F77" s="68"/>
      <c r="G77" s="50"/>
      <c r="H77" s="52"/>
      <c r="I77" s="69" t="s">
        <v>618</v>
      </c>
      <c r="J77" s="122" t="s">
        <v>292</v>
      </c>
      <c r="K77" s="116"/>
      <c r="L77" s="52"/>
      <c r="M77" s="52"/>
      <c r="N77" s="50"/>
      <c r="O77" s="50"/>
      <c r="P77" s="116"/>
      <c r="Q77" s="52"/>
      <c r="R77" s="52"/>
      <c r="S77" s="124" t="s">
        <v>354</v>
      </c>
      <c r="T77" s="52"/>
      <c r="U77" s="52"/>
      <c r="V77" s="116"/>
      <c r="W77" s="52"/>
      <c r="X77" s="136"/>
      <c r="Y77" s="52"/>
      <c r="Z77" s="52"/>
      <c r="AA77" s="52"/>
      <c r="AB77" s="116"/>
      <c r="AC77" s="52"/>
      <c r="AD77" s="150">
        <f t="shared" si="1"/>
        <v>4</v>
      </c>
    </row>
    <row r="78" spans="1:30" ht="14.1" customHeight="1" x14ac:dyDescent="0.2">
      <c r="A78" s="47">
        <v>72</v>
      </c>
      <c r="B78" s="48" t="s">
        <v>263</v>
      </c>
      <c r="C78" s="49">
        <v>3</v>
      </c>
      <c r="D78" s="73">
        <v>1</v>
      </c>
      <c r="E78" s="58"/>
      <c r="F78" s="52"/>
      <c r="G78" s="69"/>
      <c r="H78" s="52"/>
      <c r="I78" s="52"/>
      <c r="J78" s="52"/>
      <c r="K78" s="122"/>
      <c r="L78" s="116"/>
      <c r="M78" s="122"/>
      <c r="N78" s="116"/>
      <c r="O78" s="116"/>
      <c r="P78" s="52"/>
      <c r="Q78" s="52"/>
      <c r="R78" s="52"/>
      <c r="S78" s="52"/>
      <c r="T78" s="122" t="s">
        <v>363</v>
      </c>
      <c r="U78" s="52"/>
      <c r="V78" s="52"/>
      <c r="W78" s="52"/>
      <c r="X78" s="52"/>
      <c r="Y78" s="52"/>
      <c r="Z78" s="127" t="s">
        <v>360</v>
      </c>
      <c r="AA78" s="134" t="s">
        <v>361</v>
      </c>
      <c r="AB78" s="52"/>
      <c r="AC78" s="52"/>
      <c r="AD78" s="150">
        <f t="shared" si="1"/>
        <v>3</v>
      </c>
    </row>
    <row r="79" spans="1:30" ht="14.1" customHeight="1" x14ac:dyDescent="0.2">
      <c r="A79" s="47">
        <v>73</v>
      </c>
      <c r="B79" s="48" t="s">
        <v>45</v>
      </c>
      <c r="C79" s="49">
        <v>3</v>
      </c>
      <c r="D79" s="73"/>
      <c r="E79" s="68" t="s">
        <v>681</v>
      </c>
      <c r="F79" s="69"/>
      <c r="G79" s="69" t="s">
        <v>346</v>
      </c>
      <c r="H79" s="50"/>
      <c r="I79" s="122"/>
      <c r="J79" s="52"/>
      <c r="K79" s="122"/>
      <c r="L79" s="122"/>
      <c r="M79" s="50"/>
      <c r="N79" s="52"/>
      <c r="O79" s="52"/>
      <c r="P79" s="52"/>
      <c r="Q79" s="52"/>
      <c r="R79" s="52"/>
      <c r="S79" s="52"/>
      <c r="T79" s="52"/>
      <c r="U79" s="127" t="s">
        <v>355</v>
      </c>
      <c r="V79" s="52"/>
      <c r="W79" s="116"/>
      <c r="X79" s="52"/>
      <c r="Y79" s="52"/>
      <c r="Z79" s="52"/>
      <c r="AA79" s="52"/>
      <c r="AB79" s="52"/>
      <c r="AC79" s="52"/>
      <c r="AD79" s="150">
        <f t="shared" si="1"/>
        <v>3</v>
      </c>
    </row>
    <row r="80" spans="1:30" ht="14.1" customHeight="1" x14ac:dyDescent="0.25">
      <c r="A80" s="47"/>
      <c r="B80" s="151" t="s">
        <v>77</v>
      </c>
      <c r="C80" s="49">
        <v>3</v>
      </c>
      <c r="D80" s="73"/>
      <c r="E80" s="68"/>
      <c r="F80" s="69"/>
      <c r="G80" s="69"/>
      <c r="H80" s="52"/>
      <c r="I80" s="52"/>
      <c r="J80" s="52"/>
      <c r="K80" s="52"/>
      <c r="L80" s="116"/>
      <c r="M80" s="122"/>
      <c r="N80" s="124"/>
      <c r="O80" s="124"/>
      <c r="P80" s="52"/>
      <c r="Q80" s="122" t="s">
        <v>352</v>
      </c>
      <c r="R80" s="52"/>
      <c r="S80" s="122" t="s">
        <v>354</v>
      </c>
      <c r="T80" s="52"/>
      <c r="U80" s="116"/>
      <c r="V80" s="127" t="s">
        <v>356</v>
      </c>
      <c r="W80" s="52"/>
      <c r="X80" s="52"/>
      <c r="Y80" s="52"/>
      <c r="Z80" s="52"/>
      <c r="AA80" s="52"/>
      <c r="AB80" s="52"/>
      <c r="AC80" s="52"/>
      <c r="AD80" s="150">
        <f t="shared" si="1"/>
        <v>3</v>
      </c>
    </row>
    <row r="81" spans="1:30" ht="14.1" customHeight="1" x14ac:dyDescent="0.2">
      <c r="A81" s="47"/>
      <c r="B81" s="48" t="s">
        <v>451</v>
      </c>
      <c r="C81" s="49">
        <v>3</v>
      </c>
      <c r="D81" s="73"/>
      <c r="E81" s="58"/>
      <c r="F81" s="69"/>
      <c r="G81" s="52"/>
      <c r="H81" s="52"/>
      <c r="I81" s="52"/>
      <c r="J81" s="52"/>
      <c r="K81" s="52"/>
      <c r="L81" s="122" t="s">
        <v>348</v>
      </c>
      <c r="M81" s="52"/>
      <c r="N81" s="52"/>
      <c r="O81" s="52"/>
      <c r="P81" s="52"/>
      <c r="Q81" s="52"/>
      <c r="R81" s="122" t="s">
        <v>353</v>
      </c>
      <c r="S81" s="52"/>
      <c r="T81" s="124" t="s">
        <v>363</v>
      </c>
      <c r="U81" s="52"/>
      <c r="V81" s="116"/>
      <c r="W81" s="52"/>
      <c r="X81" s="52"/>
      <c r="Y81" s="52"/>
      <c r="Z81" s="52"/>
      <c r="AA81" s="52"/>
      <c r="AB81" s="52"/>
      <c r="AC81" s="52"/>
      <c r="AD81" s="150">
        <f t="shared" si="1"/>
        <v>3</v>
      </c>
    </row>
    <row r="82" spans="1:30" ht="14.1" customHeight="1" x14ac:dyDescent="0.2">
      <c r="A82" s="47"/>
      <c r="B82" s="48" t="s">
        <v>197</v>
      </c>
      <c r="C82" s="49">
        <v>3</v>
      </c>
      <c r="D82" s="73"/>
      <c r="E82" s="58"/>
      <c r="F82" s="68"/>
      <c r="G82" s="68" t="s">
        <v>346</v>
      </c>
      <c r="H82" s="122"/>
      <c r="I82" s="52"/>
      <c r="J82" s="52"/>
      <c r="K82" s="52"/>
      <c r="L82" s="52"/>
      <c r="M82" s="52"/>
      <c r="N82" s="52"/>
      <c r="O82" s="52"/>
      <c r="P82" s="52"/>
      <c r="Q82" s="52"/>
      <c r="R82" s="52"/>
      <c r="S82" s="52"/>
      <c r="T82" s="52"/>
      <c r="U82" s="127" t="s">
        <v>355</v>
      </c>
      <c r="V82" s="116"/>
      <c r="W82" s="52"/>
      <c r="X82" s="136" t="s">
        <v>358</v>
      </c>
      <c r="Y82" s="52"/>
      <c r="Z82" s="116"/>
      <c r="AA82" s="52"/>
      <c r="AB82" s="52"/>
      <c r="AC82" s="52"/>
      <c r="AD82" s="150">
        <f t="shared" si="1"/>
        <v>3</v>
      </c>
    </row>
    <row r="83" spans="1:30" ht="14.1" customHeight="1" x14ac:dyDescent="0.2">
      <c r="A83" s="47"/>
      <c r="B83" s="48" t="s">
        <v>574</v>
      </c>
      <c r="C83" s="49">
        <v>3</v>
      </c>
      <c r="D83" s="73"/>
      <c r="E83" s="68" t="s">
        <v>681</v>
      </c>
      <c r="F83" s="69"/>
      <c r="G83" s="68"/>
      <c r="H83" s="52"/>
      <c r="I83" s="70"/>
      <c r="J83" s="52"/>
      <c r="K83" s="52"/>
      <c r="L83" s="52"/>
      <c r="M83" s="52"/>
      <c r="N83" s="52"/>
      <c r="O83" s="52"/>
      <c r="P83" s="116"/>
      <c r="Q83" s="122" t="s">
        <v>352</v>
      </c>
      <c r="R83" s="52"/>
      <c r="S83" s="52"/>
      <c r="T83" s="52"/>
      <c r="U83" s="52"/>
      <c r="V83" s="127"/>
      <c r="W83" s="52"/>
      <c r="X83" s="136" t="s">
        <v>358</v>
      </c>
      <c r="Y83" s="52"/>
      <c r="Z83" s="52"/>
      <c r="AA83" s="116"/>
      <c r="AB83" s="52"/>
      <c r="AC83" s="52"/>
      <c r="AD83" s="150">
        <f t="shared" si="1"/>
        <v>3</v>
      </c>
    </row>
    <row r="84" spans="1:30" ht="14.1" customHeight="1" x14ac:dyDescent="0.2">
      <c r="A84" s="47"/>
      <c r="B84" s="48" t="s">
        <v>107</v>
      </c>
      <c r="C84" s="49">
        <v>3</v>
      </c>
      <c r="D84" s="73"/>
      <c r="E84" s="58"/>
      <c r="F84" s="70"/>
      <c r="G84" s="52"/>
      <c r="H84" s="52"/>
      <c r="I84" s="70"/>
      <c r="J84" s="52"/>
      <c r="K84" s="52"/>
      <c r="L84" s="52"/>
      <c r="M84" s="52"/>
      <c r="N84" s="52"/>
      <c r="O84" s="52"/>
      <c r="P84" s="127" t="s">
        <v>351</v>
      </c>
      <c r="Q84" s="122" t="s">
        <v>352</v>
      </c>
      <c r="R84" s="116"/>
      <c r="S84" s="122"/>
      <c r="T84" s="52"/>
      <c r="U84" s="52"/>
      <c r="V84" s="52"/>
      <c r="W84" s="52"/>
      <c r="X84" s="52"/>
      <c r="Y84" s="52"/>
      <c r="Z84" s="52"/>
      <c r="AA84" s="52"/>
      <c r="AB84" s="136" t="s">
        <v>362</v>
      </c>
      <c r="AC84" s="52"/>
      <c r="AD84" s="150">
        <f t="shared" si="1"/>
        <v>3</v>
      </c>
    </row>
    <row r="85" spans="1:30" ht="14.1" customHeight="1" x14ac:dyDescent="0.2">
      <c r="A85" s="47"/>
      <c r="B85" s="48" t="s">
        <v>561</v>
      </c>
      <c r="C85" s="49">
        <v>3</v>
      </c>
      <c r="D85" s="73"/>
      <c r="E85" s="58"/>
      <c r="F85" s="68" t="s">
        <v>345</v>
      </c>
      <c r="G85" s="69" t="s">
        <v>346</v>
      </c>
      <c r="H85" s="69" t="s">
        <v>347</v>
      </c>
      <c r="I85" s="122"/>
      <c r="J85" s="124"/>
      <c r="K85" s="122"/>
      <c r="L85" s="52"/>
      <c r="M85" s="52"/>
      <c r="N85" s="52"/>
      <c r="O85" s="52"/>
      <c r="P85" s="52"/>
      <c r="Q85" s="52"/>
      <c r="R85" s="116"/>
      <c r="S85" s="52"/>
      <c r="T85" s="52"/>
      <c r="U85" s="52"/>
      <c r="V85" s="52"/>
      <c r="W85" s="52"/>
      <c r="X85" s="52"/>
      <c r="Y85" s="52"/>
      <c r="Z85" s="52"/>
      <c r="AA85" s="52"/>
      <c r="AB85" s="52"/>
      <c r="AC85" s="52"/>
      <c r="AD85" s="150">
        <f t="shared" si="1"/>
        <v>3</v>
      </c>
    </row>
    <row r="86" spans="1:30" ht="14.1" customHeight="1" x14ac:dyDescent="0.2">
      <c r="A86" s="129"/>
      <c r="B86" s="48" t="s">
        <v>460</v>
      </c>
      <c r="C86" s="49">
        <v>3</v>
      </c>
      <c r="D86" s="73"/>
      <c r="E86" s="58"/>
      <c r="F86" s="68" t="s">
        <v>345</v>
      </c>
      <c r="G86" s="68"/>
      <c r="H86" s="52"/>
      <c r="I86" s="52"/>
      <c r="J86" s="52"/>
      <c r="K86" s="116"/>
      <c r="L86" s="52"/>
      <c r="M86" s="122" t="s">
        <v>349</v>
      </c>
      <c r="N86" s="122" t="s">
        <v>350</v>
      </c>
      <c r="O86" s="124"/>
      <c r="P86" s="116"/>
      <c r="Q86" s="52"/>
      <c r="R86" s="116"/>
      <c r="S86" s="52"/>
      <c r="T86" s="52"/>
      <c r="U86" s="52"/>
      <c r="V86" s="52"/>
      <c r="W86" s="116"/>
      <c r="X86" s="52"/>
      <c r="Y86" s="52"/>
      <c r="Z86" s="52"/>
      <c r="AA86" s="52"/>
      <c r="AB86" s="52"/>
      <c r="AC86" s="52"/>
      <c r="AD86" s="150">
        <f t="shared" si="1"/>
        <v>3</v>
      </c>
    </row>
    <row r="87" spans="1:30" ht="14.1" customHeight="1" x14ac:dyDescent="0.2">
      <c r="A87" s="47">
        <v>81</v>
      </c>
      <c r="B87" s="48" t="s">
        <v>541</v>
      </c>
      <c r="C87" s="49">
        <v>2</v>
      </c>
      <c r="D87" s="73">
        <v>1</v>
      </c>
      <c r="E87" s="68" t="s">
        <v>681</v>
      </c>
      <c r="F87" s="69" t="s">
        <v>345</v>
      </c>
      <c r="G87" s="68"/>
      <c r="H87" s="122"/>
      <c r="I87" s="50"/>
      <c r="J87" s="52"/>
      <c r="K87" s="52"/>
      <c r="L87" s="122"/>
      <c r="M87" s="52"/>
      <c r="N87" s="52"/>
      <c r="O87" s="52"/>
      <c r="P87" s="52"/>
      <c r="Q87" s="116"/>
      <c r="R87" s="52"/>
      <c r="S87" s="52"/>
      <c r="T87" s="52"/>
      <c r="U87" s="52"/>
      <c r="V87" s="52"/>
      <c r="W87" s="116"/>
      <c r="X87" s="52"/>
      <c r="Y87" s="52"/>
      <c r="Z87" s="52"/>
      <c r="AA87" s="52"/>
      <c r="AB87" s="52"/>
      <c r="AC87" s="52"/>
      <c r="AD87" s="150">
        <f t="shared" si="1"/>
        <v>2</v>
      </c>
    </row>
    <row r="88" spans="1:30" ht="14.1" customHeight="1" x14ac:dyDescent="0.2">
      <c r="A88" s="47">
        <v>82</v>
      </c>
      <c r="B88" s="48" t="s">
        <v>97</v>
      </c>
      <c r="C88" s="49">
        <v>2</v>
      </c>
      <c r="D88" s="73"/>
      <c r="E88" s="58"/>
      <c r="F88" s="52"/>
      <c r="G88" s="68" t="s">
        <v>346</v>
      </c>
      <c r="H88" s="52"/>
      <c r="I88" s="70"/>
      <c r="J88" s="122"/>
      <c r="K88" s="122" t="s">
        <v>682</v>
      </c>
      <c r="L88" s="122"/>
      <c r="M88" s="116"/>
      <c r="N88" s="52"/>
      <c r="O88" s="52"/>
      <c r="P88" s="52"/>
      <c r="Q88" s="52"/>
      <c r="R88" s="124"/>
      <c r="S88" s="116"/>
      <c r="T88" s="52"/>
      <c r="U88" s="52"/>
      <c r="V88" s="52"/>
      <c r="W88" s="52"/>
      <c r="X88" s="52"/>
      <c r="Y88" s="52"/>
      <c r="Z88" s="52"/>
      <c r="AA88" s="116"/>
      <c r="AB88" s="52"/>
      <c r="AC88" s="52"/>
      <c r="AD88" s="150">
        <f t="shared" si="1"/>
        <v>2</v>
      </c>
    </row>
    <row r="89" spans="1:30" ht="14.1" hidden="1" customHeight="1" x14ac:dyDescent="0.2">
      <c r="A89" s="47"/>
      <c r="B89" s="48" t="s">
        <v>670</v>
      </c>
      <c r="C89" s="49"/>
      <c r="D89" s="73"/>
      <c r="E89" s="58"/>
      <c r="F89" s="52"/>
      <c r="G89" s="52"/>
      <c r="H89" s="52"/>
      <c r="I89" s="52"/>
      <c r="J89" s="52"/>
      <c r="K89" s="52"/>
      <c r="L89" s="52"/>
      <c r="M89" s="52"/>
      <c r="N89" s="52"/>
      <c r="O89" s="52"/>
      <c r="P89" s="52"/>
      <c r="Q89" s="52"/>
      <c r="R89" s="52"/>
      <c r="S89" s="52"/>
      <c r="T89" s="52"/>
      <c r="U89" s="52"/>
      <c r="V89" s="52"/>
      <c r="W89" s="52"/>
      <c r="X89" s="52"/>
      <c r="Y89" s="52"/>
      <c r="Z89" s="52"/>
      <c r="AA89" s="52"/>
      <c r="AB89" s="52"/>
      <c r="AC89" s="52"/>
      <c r="AD89" s="150">
        <f t="shared" si="1"/>
        <v>0</v>
      </c>
    </row>
    <row r="90" spans="1:30" ht="14.1" hidden="1" customHeight="1" x14ac:dyDescent="0.2">
      <c r="A90" s="129"/>
      <c r="B90" s="48" t="s">
        <v>515</v>
      </c>
      <c r="C90" s="49"/>
      <c r="D90" s="73"/>
      <c r="E90" s="58"/>
      <c r="F90" s="69"/>
      <c r="G90" s="52"/>
      <c r="H90" s="52"/>
      <c r="I90" s="52"/>
      <c r="J90" s="52"/>
      <c r="K90" s="52"/>
      <c r="L90" s="52"/>
      <c r="M90" s="52"/>
      <c r="N90" s="52"/>
      <c r="O90" s="52"/>
      <c r="P90" s="52"/>
      <c r="Q90" s="52"/>
      <c r="R90" s="52"/>
      <c r="S90" s="52"/>
      <c r="T90" s="52"/>
      <c r="U90" s="52"/>
      <c r="V90" s="52"/>
      <c r="W90" s="52"/>
      <c r="X90" s="52"/>
      <c r="Y90" s="52"/>
      <c r="Z90" s="52"/>
      <c r="AA90" s="52"/>
      <c r="AB90" s="52"/>
      <c r="AC90" s="52"/>
      <c r="AD90" s="150">
        <f t="shared" si="1"/>
        <v>0</v>
      </c>
    </row>
    <row r="91" spans="1:30" ht="14.1" hidden="1" customHeight="1" x14ac:dyDescent="0.2">
      <c r="A91" s="47">
        <v>84</v>
      </c>
      <c r="B91" s="48" t="s">
        <v>516</v>
      </c>
      <c r="C91" s="49"/>
      <c r="D91" s="73"/>
      <c r="E91" s="58"/>
      <c r="F91" s="52"/>
      <c r="G91" s="52"/>
      <c r="H91" s="52"/>
      <c r="I91" s="116"/>
      <c r="J91" s="116"/>
      <c r="K91" s="52"/>
      <c r="L91" s="52"/>
      <c r="M91" s="116"/>
      <c r="N91" s="52"/>
      <c r="O91" s="52"/>
      <c r="P91" s="52"/>
      <c r="Q91" s="52"/>
      <c r="R91" s="52"/>
      <c r="S91" s="52"/>
      <c r="T91" s="52"/>
      <c r="U91" s="52"/>
      <c r="V91" s="52"/>
      <c r="W91" s="116"/>
      <c r="X91" s="136"/>
      <c r="Y91" s="52"/>
      <c r="Z91" s="52"/>
      <c r="AA91" s="127"/>
      <c r="AB91" s="138"/>
      <c r="AC91" s="52"/>
      <c r="AD91" s="150">
        <f t="shared" si="1"/>
        <v>0</v>
      </c>
    </row>
    <row r="92" spans="1:30" ht="14.1" customHeight="1" x14ac:dyDescent="0.2">
      <c r="A92" s="212"/>
      <c r="B92" s="48" t="s">
        <v>545</v>
      </c>
      <c r="C92" s="49">
        <v>2</v>
      </c>
      <c r="D92" s="73"/>
      <c r="E92" s="68" t="s">
        <v>681</v>
      </c>
      <c r="F92" s="68"/>
      <c r="G92" s="59"/>
      <c r="H92" s="52"/>
      <c r="I92" s="122"/>
      <c r="J92" s="116"/>
      <c r="K92" s="52"/>
      <c r="L92" s="52"/>
      <c r="M92" s="52"/>
      <c r="N92" s="52"/>
      <c r="O92" s="52"/>
      <c r="P92" s="122" t="s">
        <v>351</v>
      </c>
      <c r="Q92" s="116"/>
      <c r="R92" s="52"/>
      <c r="S92" s="52"/>
      <c r="T92" s="52"/>
      <c r="U92" s="116"/>
      <c r="V92" s="52"/>
      <c r="W92" s="52"/>
      <c r="X92" s="52"/>
      <c r="Y92" s="116"/>
      <c r="Z92" s="52"/>
      <c r="AA92" s="52"/>
      <c r="AB92" s="52"/>
      <c r="AC92" s="52"/>
      <c r="AD92" s="150">
        <f t="shared" si="1"/>
        <v>2</v>
      </c>
    </row>
    <row r="93" spans="1:30" ht="14.1" hidden="1" customHeight="1" x14ac:dyDescent="0.2">
      <c r="A93" s="47">
        <v>74</v>
      </c>
      <c r="B93" s="48" t="s">
        <v>671</v>
      </c>
      <c r="C93" s="49"/>
      <c r="D93" s="73"/>
      <c r="E93" s="58"/>
      <c r="F93" s="69"/>
      <c r="G93" s="70"/>
      <c r="H93" s="52"/>
      <c r="I93" s="52"/>
      <c r="J93" s="52"/>
      <c r="K93" s="52"/>
      <c r="L93" s="52"/>
      <c r="M93" s="52"/>
      <c r="N93" s="52"/>
      <c r="O93" s="52"/>
      <c r="P93" s="52"/>
      <c r="Q93" s="52"/>
      <c r="R93" s="52"/>
      <c r="S93" s="52"/>
      <c r="T93" s="52"/>
      <c r="U93" s="52"/>
      <c r="V93" s="52"/>
      <c r="W93" s="52"/>
      <c r="X93" s="52"/>
      <c r="Y93" s="127"/>
      <c r="Z93" s="52"/>
      <c r="AA93" s="52"/>
      <c r="AB93" s="52"/>
      <c r="AC93" s="52"/>
      <c r="AD93" s="150">
        <f t="shared" si="1"/>
        <v>0</v>
      </c>
    </row>
    <row r="94" spans="1:30" ht="14.1" hidden="1" customHeight="1" x14ac:dyDescent="0.2">
      <c r="A94" s="5"/>
      <c r="B94" s="48" t="s">
        <v>672</v>
      </c>
      <c r="C94" s="49"/>
      <c r="D94" s="73"/>
      <c r="E94" s="139"/>
      <c r="F94" s="69"/>
      <c r="G94" s="70"/>
      <c r="H94" s="122"/>
      <c r="I94" s="52"/>
      <c r="J94" s="52"/>
      <c r="K94" s="116"/>
      <c r="L94" s="52"/>
      <c r="M94" s="52"/>
      <c r="N94" s="52"/>
      <c r="O94" s="116"/>
      <c r="P94" s="116"/>
      <c r="Q94" s="52"/>
      <c r="R94" s="52"/>
      <c r="S94" s="52"/>
      <c r="T94" s="52"/>
      <c r="U94" s="52"/>
      <c r="V94" s="52"/>
      <c r="W94" s="52"/>
      <c r="X94" s="52"/>
      <c r="Y94" s="52"/>
      <c r="Z94" s="127"/>
      <c r="AA94" s="127"/>
      <c r="AB94" s="136"/>
      <c r="AC94" s="136"/>
      <c r="AD94" s="150">
        <f t="shared" si="1"/>
        <v>0</v>
      </c>
    </row>
    <row r="95" spans="1:30" ht="14.1" hidden="1" customHeight="1" x14ac:dyDescent="0.2">
      <c r="A95" s="47"/>
      <c r="B95" s="48" t="s">
        <v>446</v>
      </c>
      <c r="C95" s="49"/>
      <c r="D95" s="73"/>
      <c r="E95" s="140"/>
      <c r="F95" s="70"/>
      <c r="G95" s="52"/>
      <c r="H95" s="52"/>
      <c r="I95" s="52"/>
      <c r="J95" s="52"/>
      <c r="K95" s="116"/>
      <c r="L95" s="52"/>
      <c r="M95" s="52"/>
      <c r="N95" s="122"/>
      <c r="O95" s="122"/>
      <c r="P95" s="122"/>
      <c r="Q95" s="52"/>
      <c r="R95" s="124"/>
      <c r="S95" s="52"/>
      <c r="T95" s="52"/>
      <c r="U95" s="52"/>
      <c r="V95" s="52"/>
      <c r="W95" s="52"/>
      <c r="X95" s="52"/>
      <c r="Y95" s="52"/>
      <c r="Z95" s="52"/>
      <c r="AA95" s="52"/>
      <c r="AB95" s="52"/>
      <c r="AC95" s="52"/>
      <c r="AD95" s="150">
        <f t="shared" si="1"/>
        <v>0</v>
      </c>
    </row>
    <row r="96" spans="1:30" ht="14.1" hidden="1" customHeight="1" x14ac:dyDescent="0.2">
      <c r="A96" s="47"/>
      <c r="B96" s="48" t="s">
        <v>565</v>
      </c>
      <c r="C96" s="49"/>
      <c r="D96" s="73"/>
      <c r="E96" s="139"/>
      <c r="F96" s="70"/>
      <c r="G96" s="52"/>
      <c r="H96" s="52"/>
      <c r="I96" s="52"/>
      <c r="J96" s="52"/>
      <c r="K96" s="116"/>
      <c r="L96" s="52"/>
      <c r="M96" s="52"/>
      <c r="N96" s="122"/>
      <c r="O96" s="124"/>
      <c r="P96" s="124"/>
      <c r="Q96" s="52"/>
      <c r="R96" s="124"/>
      <c r="S96" s="116"/>
      <c r="T96" s="116"/>
      <c r="U96" s="52"/>
      <c r="V96" s="52"/>
      <c r="W96" s="52"/>
      <c r="X96" s="52"/>
      <c r="Y96" s="52"/>
      <c r="Z96" s="52"/>
      <c r="AA96" s="52"/>
      <c r="AB96" s="52"/>
      <c r="AC96" s="52"/>
      <c r="AD96" s="150">
        <f t="shared" si="1"/>
        <v>0</v>
      </c>
    </row>
    <row r="97" spans="1:30" ht="14.1" customHeight="1" x14ac:dyDescent="0.2">
      <c r="A97" s="212"/>
      <c r="B97" s="48" t="s">
        <v>608</v>
      </c>
      <c r="C97" s="49">
        <v>2</v>
      </c>
      <c r="D97" s="74"/>
      <c r="E97" s="68" t="s">
        <v>681</v>
      </c>
      <c r="F97" s="68"/>
      <c r="G97" s="68"/>
      <c r="H97" s="52"/>
      <c r="I97" s="52"/>
      <c r="J97" s="122" t="s">
        <v>292</v>
      </c>
      <c r="K97" s="116"/>
      <c r="L97" s="117"/>
      <c r="M97" s="52"/>
      <c r="N97" s="52"/>
      <c r="O97" s="116"/>
      <c r="P97" s="116"/>
      <c r="Q97" s="116"/>
      <c r="R97" s="52"/>
      <c r="S97" s="116"/>
      <c r="T97" s="124"/>
      <c r="U97" s="52"/>
      <c r="V97" s="52"/>
      <c r="W97" s="52"/>
      <c r="X97" s="52"/>
      <c r="Y97" s="52"/>
      <c r="Z97" s="52"/>
      <c r="AA97" s="52"/>
      <c r="AB97" s="116"/>
      <c r="AC97" s="52"/>
      <c r="AD97" s="150">
        <f t="shared" si="1"/>
        <v>2</v>
      </c>
    </row>
    <row r="98" spans="1:30" ht="14.1" customHeight="1" x14ac:dyDescent="0.2">
      <c r="A98" s="129">
        <v>85</v>
      </c>
      <c r="B98" s="48" t="s">
        <v>225</v>
      </c>
      <c r="C98" s="49">
        <v>1</v>
      </c>
      <c r="D98" s="73">
        <v>1</v>
      </c>
      <c r="E98" s="58"/>
      <c r="F98" s="70"/>
      <c r="G98" s="70"/>
      <c r="H98" s="52"/>
      <c r="I98" s="52"/>
      <c r="J98" s="52"/>
      <c r="K98" s="116"/>
      <c r="L98" s="116"/>
      <c r="M98" s="52"/>
      <c r="N98" s="116"/>
      <c r="O98" s="116"/>
      <c r="P98" s="116"/>
      <c r="Q98" s="116"/>
      <c r="R98" s="122" t="s">
        <v>353</v>
      </c>
      <c r="S98" s="116"/>
      <c r="T98" s="116"/>
      <c r="U98" s="116"/>
      <c r="V98" s="52"/>
      <c r="W98" s="52"/>
      <c r="X98" s="52"/>
      <c r="Y98" s="52"/>
      <c r="Z98" s="127"/>
      <c r="AA98" s="52"/>
      <c r="AB98" s="136"/>
      <c r="AC98" s="52"/>
      <c r="AD98" s="150">
        <f t="shared" si="1"/>
        <v>1</v>
      </c>
    </row>
    <row r="99" spans="1:30" ht="14.1" customHeight="1" x14ac:dyDescent="0.2">
      <c r="A99" s="47">
        <v>86</v>
      </c>
      <c r="B99" s="48" t="s">
        <v>684</v>
      </c>
      <c r="C99" s="49">
        <v>1</v>
      </c>
      <c r="D99" s="73"/>
      <c r="E99" s="58"/>
      <c r="F99" s="70"/>
      <c r="G99" s="70"/>
      <c r="H99" s="122"/>
      <c r="I99" s="50"/>
      <c r="J99" s="122" t="s">
        <v>292</v>
      </c>
      <c r="K99" s="117"/>
      <c r="L99" s="116"/>
      <c r="M99" s="52"/>
      <c r="N99" s="116"/>
      <c r="O99" s="116"/>
      <c r="P99" s="116"/>
      <c r="Q99" s="116"/>
      <c r="R99" s="52"/>
      <c r="S99" s="116"/>
      <c r="T99" s="116"/>
      <c r="U99" s="52"/>
      <c r="V99" s="52"/>
      <c r="W99" s="52"/>
      <c r="X99" s="52"/>
      <c r="Y99" s="52"/>
      <c r="Z99" s="52"/>
      <c r="AA99" s="52"/>
      <c r="AB99" s="52"/>
      <c r="AC99" s="52"/>
      <c r="AD99" s="150">
        <f t="shared" si="1"/>
        <v>1</v>
      </c>
    </row>
    <row r="100" spans="1:30" ht="14.1" customHeight="1" x14ac:dyDescent="0.2">
      <c r="A100" s="212"/>
      <c r="B100" s="48" t="s">
        <v>544</v>
      </c>
      <c r="C100" s="49">
        <v>1</v>
      </c>
      <c r="D100" s="73"/>
      <c r="E100" s="68" t="s">
        <v>681</v>
      </c>
      <c r="F100" s="68"/>
      <c r="G100" s="68"/>
      <c r="H100" s="52"/>
      <c r="I100" s="52"/>
      <c r="J100" s="52"/>
      <c r="K100" s="116"/>
      <c r="L100" s="52"/>
      <c r="M100" s="52"/>
      <c r="N100" s="52"/>
      <c r="O100" s="52"/>
      <c r="P100" s="52"/>
      <c r="Q100" s="116"/>
      <c r="R100" s="52"/>
      <c r="S100" s="116"/>
      <c r="T100" s="52"/>
      <c r="U100" s="52"/>
      <c r="V100" s="52"/>
      <c r="W100" s="52"/>
      <c r="X100" s="52"/>
      <c r="Y100" s="52"/>
      <c r="Z100" s="52"/>
      <c r="AA100" s="52"/>
      <c r="AB100" s="52"/>
      <c r="AC100" s="52"/>
      <c r="AD100" s="150">
        <f t="shared" si="1"/>
        <v>1</v>
      </c>
    </row>
    <row r="101" spans="1:30" ht="14.1" customHeight="1" x14ac:dyDescent="0.2">
      <c r="A101" s="47"/>
      <c r="B101" s="48" t="s">
        <v>578</v>
      </c>
      <c r="C101" s="49">
        <v>1</v>
      </c>
      <c r="D101" s="73"/>
      <c r="E101" s="68" t="s">
        <v>681</v>
      </c>
      <c r="F101" s="70"/>
      <c r="G101" s="70"/>
      <c r="H101" s="52"/>
      <c r="I101" s="52"/>
      <c r="J101" s="52"/>
      <c r="K101" s="116"/>
      <c r="L101" s="52"/>
      <c r="M101" s="116"/>
      <c r="N101" s="52"/>
      <c r="O101" s="52"/>
      <c r="P101" s="52"/>
      <c r="Q101" s="124"/>
      <c r="R101" s="52"/>
      <c r="S101" s="116"/>
      <c r="T101" s="52"/>
      <c r="U101" s="52"/>
      <c r="V101" s="52"/>
      <c r="W101" s="52"/>
      <c r="X101" s="52"/>
      <c r="Y101" s="52"/>
      <c r="Z101" s="116"/>
      <c r="AA101" s="52"/>
      <c r="AB101" s="52"/>
      <c r="AC101" s="52"/>
      <c r="AD101" s="150">
        <f t="shared" si="1"/>
        <v>1</v>
      </c>
    </row>
    <row r="102" spans="1:30" ht="14.1" customHeight="1" x14ac:dyDescent="0.2">
      <c r="A102" s="47"/>
      <c r="B102" s="48" t="s">
        <v>581</v>
      </c>
      <c r="C102" s="49">
        <v>1</v>
      </c>
      <c r="D102" s="73"/>
      <c r="E102" s="68"/>
      <c r="F102" s="68"/>
      <c r="G102" s="68"/>
      <c r="H102" s="52"/>
      <c r="I102" s="69" t="s">
        <v>618</v>
      </c>
      <c r="J102" s="52"/>
      <c r="K102" s="116"/>
      <c r="L102" s="52"/>
      <c r="M102" s="116"/>
      <c r="N102" s="52"/>
      <c r="O102" s="52"/>
      <c r="P102" s="52"/>
      <c r="Q102" s="52"/>
      <c r="R102" s="52"/>
      <c r="S102" s="52"/>
      <c r="T102" s="52"/>
      <c r="U102" s="52"/>
      <c r="V102" s="52"/>
      <c r="W102" s="52"/>
      <c r="X102" s="52"/>
      <c r="Y102" s="52"/>
      <c r="Z102" s="52"/>
      <c r="AA102" s="52"/>
      <c r="AB102" s="52"/>
      <c r="AC102" s="52"/>
      <c r="AD102" s="150">
        <f t="shared" si="1"/>
        <v>1</v>
      </c>
    </row>
    <row r="103" spans="1:30" ht="14.1" customHeight="1" x14ac:dyDescent="0.25">
      <c r="A103" s="47"/>
      <c r="B103" s="151" t="s">
        <v>602</v>
      </c>
      <c r="C103" s="49">
        <v>1</v>
      </c>
      <c r="D103" s="73"/>
      <c r="E103" s="58"/>
      <c r="F103" s="70"/>
      <c r="G103" s="52"/>
      <c r="H103" s="52"/>
      <c r="I103" s="52"/>
      <c r="J103" s="52"/>
      <c r="K103" s="52"/>
      <c r="L103" s="52"/>
      <c r="M103" s="52"/>
      <c r="N103" s="52"/>
      <c r="O103" s="116"/>
      <c r="P103" s="116"/>
      <c r="Q103" s="52"/>
      <c r="R103" s="122" t="s">
        <v>353</v>
      </c>
      <c r="S103" s="52"/>
      <c r="T103" s="52"/>
      <c r="U103" s="52"/>
      <c r="V103" s="52"/>
      <c r="W103" s="52"/>
      <c r="X103" s="136"/>
      <c r="Y103" s="116"/>
      <c r="Z103" s="52"/>
      <c r="AA103" s="52"/>
      <c r="AB103" s="52"/>
      <c r="AC103" s="116"/>
      <c r="AD103" s="150">
        <f t="shared" si="1"/>
        <v>1</v>
      </c>
    </row>
    <row r="104" spans="1:30" ht="14.1" hidden="1" customHeight="1" x14ac:dyDescent="0.2">
      <c r="A104" s="47"/>
      <c r="B104" s="48" t="s">
        <v>673</v>
      </c>
      <c r="C104" s="49"/>
      <c r="D104" s="73"/>
      <c r="E104" s="58"/>
      <c r="F104" s="52"/>
      <c r="G104" s="52"/>
      <c r="H104" s="52"/>
      <c r="I104" s="52"/>
      <c r="J104" s="52"/>
      <c r="K104" s="52"/>
      <c r="L104" s="52"/>
      <c r="M104" s="52"/>
      <c r="N104" s="52"/>
      <c r="O104" s="52"/>
      <c r="P104" s="52"/>
      <c r="Q104" s="52"/>
      <c r="R104" s="52"/>
      <c r="S104" s="52"/>
      <c r="T104" s="52"/>
      <c r="U104" s="52"/>
      <c r="V104" s="52"/>
      <c r="W104" s="52"/>
      <c r="X104" s="52"/>
      <c r="Y104" s="52"/>
      <c r="Z104" s="131"/>
      <c r="AA104" s="127"/>
      <c r="AB104" s="138"/>
      <c r="AC104" s="52"/>
      <c r="AD104" s="150">
        <f t="shared" si="1"/>
        <v>0</v>
      </c>
    </row>
    <row r="105" spans="1:30" ht="14.1" hidden="1" customHeight="1" x14ac:dyDescent="0.2">
      <c r="A105" s="5"/>
      <c r="B105" s="48" t="s">
        <v>674</v>
      </c>
      <c r="C105" s="49"/>
      <c r="D105" s="73"/>
      <c r="E105" s="58"/>
      <c r="F105" s="69"/>
      <c r="G105" s="69"/>
      <c r="H105" s="52"/>
      <c r="I105" s="52"/>
      <c r="J105" s="52"/>
      <c r="K105" s="122"/>
      <c r="L105" s="52"/>
      <c r="M105" s="52"/>
      <c r="N105" s="52"/>
      <c r="O105" s="52"/>
      <c r="P105" s="122"/>
      <c r="Q105" s="52"/>
      <c r="R105" s="116"/>
      <c r="S105" s="52"/>
      <c r="T105" s="52"/>
      <c r="U105" s="52"/>
      <c r="V105" s="52"/>
      <c r="W105" s="52"/>
      <c r="X105" s="52"/>
      <c r="Y105" s="52"/>
      <c r="Z105" s="52"/>
      <c r="AA105" s="52"/>
      <c r="AB105" s="52"/>
      <c r="AC105" s="116"/>
      <c r="AD105" s="150">
        <f t="shared" si="1"/>
        <v>0</v>
      </c>
    </row>
    <row r="106" spans="1:30" ht="14.1" hidden="1" customHeight="1" x14ac:dyDescent="0.2">
      <c r="A106" s="5"/>
      <c r="B106" s="48" t="s">
        <v>675</v>
      </c>
      <c r="C106" s="49"/>
      <c r="D106" s="73"/>
      <c r="E106" s="58"/>
      <c r="F106" s="52"/>
      <c r="G106" s="69"/>
      <c r="H106" s="52"/>
      <c r="I106" s="52"/>
      <c r="J106" s="52"/>
      <c r="K106" s="52"/>
      <c r="L106" s="52"/>
      <c r="M106" s="52"/>
      <c r="N106" s="52"/>
      <c r="O106" s="52"/>
      <c r="P106" s="52"/>
      <c r="Q106" s="52"/>
      <c r="R106" s="52"/>
      <c r="S106" s="116"/>
      <c r="T106" s="52"/>
      <c r="U106" s="52"/>
      <c r="V106" s="52"/>
      <c r="W106" s="52"/>
      <c r="X106" s="52"/>
      <c r="Y106" s="52"/>
      <c r="Z106" s="52"/>
      <c r="AA106" s="52"/>
      <c r="AB106" s="52"/>
      <c r="AC106" s="52"/>
      <c r="AD106" s="150">
        <f t="shared" si="1"/>
        <v>0</v>
      </c>
    </row>
    <row r="107" spans="1:30" ht="14.1" hidden="1" customHeight="1" x14ac:dyDescent="0.2">
      <c r="A107" s="128"/>
      <c r="B107" s="48" t="s">
        <v>51</v>
      </c>
      <c r="C107" s="49"/>
      <c r="D107" s="73"/>
      <c r="E107" s="58"/>
      <c r="F107" s="68"/>
      <c r="G107" s="69"/>
      <c r="H107" s="52"/>
      <c r="I107" s="52"/>
      <c r="J107" s="52"/>
      <c r="K107" s="52"/>
      <c r="L107" s="52"/>
      <c r="M107" s="52"/>
      <c r="N107" s="52"/>
      <c r="O107" s="52"/>
      <c r="P107" s="52"/>
      <c r="Q107" s="52"/>
      <c r="R107" s="52"/>
      <c r="S107" s="52"/>
      <c r="T107" s="52"/>
      <c r="U107" s="52"/>
      <c r="V107" s="52"/>
      <c r="W107" s="52"/>
      <c r="X107" s="52"/>
      <c r="Y107" s="52"/>
      <c r="Z107" s="127"/>
      <c r="AA107" s="127"/>
      <c r="AB107" s="136"/>
      <c r="AC107" s="52"/>
      <c r="AD107" s="150">
        <f t="shared" si="1"/>
        <v>0</v>
      </c>
    </row>
    <row r="108" spans="1:30" ht="14.1" hidden="1" customHeight="1" x14ac:dyDescent="0.2">
      <c r="A108" s="47"/>
      <c r="B108" s="48" t="s">
        <v>528</v>
      </c>
      <c r="C108" s="49"/>
      <c r="D108" s="73"/>
      <c r="E108" s="58"/>
      <c r="F108" s="70"/>
      <c r="G108" s="69"/>
      <c r="H108" s="52"/>
      <c r="I108" s="122"/>
      <c r="J108" s="122"/>
      <c r="K108" s="52"/>
      <c r="L108" s="52"/>
      <c r="M108" s="52"/>
      <c r="N108" s="52"/>
      <c r="O108" s="52"/>
      <c r="P108" s="122"/>
      <c r="Q108" s="52"/>
      <c r="R108" s="52"/>
      <c r="S108" s="116"/>
      <c r="T108" s="52"/>
      <c r="U108" s="52"/>
      <c r="V108" s="52"/>
      <c r="W108" s="52"/>
      <c r="X108" s="52"/>
      <c r="Y108" s="52"/>
      <c r="Z108" s="52"/>
      <c r="AA108" s="52"/>
      <c r="AB108" s="52"/>
      <c r="AC108" s="52"/>
      <c r="AD108" s="150">
        <f t="shared" si="1"/>
        <v>0</v>
      </c>
    </row>
    <row r="109" spans="1:30" ht="14.1" hidden="1" customHeight="1" x14ac:dyDescent="0.2">
      <c r="A109" s="47">
        <v>29</v>
      </c>
      <c r="B109" s="48" t="s">
        <v>529</v>
      </c>
      <c r="C109" s="49"/>
      <c r="D109" s="73"/>
      <c r="E109" s="58"/>
      <c r="F109" s="70"/>
      <c r="G109" s="52"/>
      <c r="H109" s="52"/>
      <c r="I109" s="117"/>
      <c r="J109" s="117"/>
      <c r="K109" s="52"/>
      <c r="L109" s="52"/>
      <c r="M109" s="52"/>
      <c r="N109" s="52"/>
      <c r="O109" s="52"/>
      <c r="P109" s="52"/>
      <c r="Q109" s="52"/>
      <c r="R109" s="52"/>
      <c r="S109" s="52"/>
      <c r="T109" s="52"/>
      <c r="U109" s="52"/>
      <c r="V109" s="52"/>
      <c r="W109" s="52"/>
      <c r="X109" s="52"/>
      <c r="Y109" s="52"/>
      <c r="Z109" s="52"/>
      <c r="AA109" s="52"/>
      <c r="AB109" s="52"/>
      <c r="AC109" s="52"/>
      <c r="AD109" s="150">
        <f t="shared" si="1"/>
        <v>0</v>
      </c>
    </row>
    <row r="110" spans="1:30" ht="14.1" hidden="1" customHeight="1" x14ac:dyDescent="0.2">
      <c r="A110" s="47"/>
      <c r="B110" s="48" t="s">
        <v>530</v>
      </c>
      <c r="C110" s="49"/>
      <c r="D110" s="73"/>
      <c r="E110" s="58"/>
      <c r="F110" s="70"/>
      <c r="G110" s="70"/>
      <c r="H110" s="52"/>
      <c r="I110" s="116"/>
      <c r="J110" s="116"/>
      <c r="K110" s="52"/>
      <c r="L110" s="52"/>
      <c r="M110" s="52"/>
      <c r="N110" s="52"/>
      <c r="O110" s="52"/>
      <c r="P110" s="52"/>
      <c r="Q110" s="52"/>
      <c r="R110" s="52"/>
      <c r="S110" s="52"/>
      <c r="T110" s="52"/>
      <c r="U110" s="52"/>
      <c r="V110" s="52"/>
      <c r="W110" s="52"/>
      <c r="X110" s="52"/>
      <c r="Y110" s="116"/>
      <c r="Z110" s="52"/>
      <c r="AA110" s="116"/>
      <c r="AB110" s="116"/>
      <c r="AC110" s="52"/>
      <c r="AD110" s="150">
        <f t="shared" si="1"/>
        <v>0</v>
      </c>
    </row>
    <row r="111" spans="1:30" ht="14.1" hidden="1" customHeight="1" x14ac:dyDescent="0.2">
      <c r="A111" s="47">
        <v>36</v>
      </c>
      <c r="B111" s="48" t="s">
        <v>532</v>
      </c>
      <c r="C111" s="49"/>
      <c r="D111" s="73"/>
      <c r="E111" s="58"/>
      <c r="F111" s="70"/>
      <c r="G111" s="70"/>
      <c r="H111" s="52"/>
      <c r="I111" s="124"/>
      <c r="J111" s="124"/>
      <c r="K111" s="52"/>
      <c r="L111" s="52"/>
      <c r="M111" s="122"/>
      <c r="N111" s="52"/>
      <c r="O111" s="52"/>
      <c r="P111" s="52"/>
      <c r="Q111" s="52"/>
      <c r="R111" s="52"/>
      <c r="S111" s="52"/>
      <c r="T111" s="52"/>
      <c r="U111" s="52"/>
      <c r="V111" s="52"/>
      <c r="W111" s="52"/>
      <c r="X111" s="52"/>
      <c r="Y111" s="52"/>
      <c r="Z111" s="52"/>
      <c r="AA111" s="52"/>
      <c r="AB111" s="116"/>
      <c r="AC111" s="52"/>
      <c r="AD111" s="150">
        <f t="shared" si="1"/>
        <v>0</v>
      </c>
    </row>
    <row r="112" spans="1:30" ht="14.1" hidden="1" customHeight="1" x14ac:dyDescent="0.2">
      <c r="A112" s="47">
        <v>90</v>
      </c>
      <c r="B112" s="48" t="s">
        <v>533</v>
      </c>
      <c r="C112" s="49"/>
      <c r="D112" s="73"/>
      <c r="E112" s="58"/>
      <c r="F112" s="70"/>
      <c r="G112" s="68"/>
      <c r="H112" s="52"/>
      <c r="I112" s="116"/>
      <c r="J112" s="116"/>
      <c r="K112" s="122"/>
      <c r="L112" s="52"/>
      <c r="M112" s="52"/>
      <c r="N112" s="52"/>
      <c r="O112" s="52"/>
      <c r="P112" s="122"/>
      <c r="Q112" s="52"/>
      <c r="R112" s="52"/>
      <c r="S112" s="52"/>
      <c r="T112" s="52"/>
      <c r="U112" s="52"/>
      <c r="V112" s="52"/>
      <c r="W112" s="52"/>
      <c r="X112" s="52"/>
      <c r="Y112" s="52"/>
      <c r="Z112" s="116"/>
      <c r="AA112" s="52"/>
      <c r="AB112" s="52"/>
      <c r="AC112" s="136"/>
      <c r="AD112" s="150">
        <f t="shared" si="1"/>
        <v>0</v>
      </c>
    </row>
    <row r="113" spans="1:30" ht="14.1" hidden="1" customHeight="1" x14ac:dyDescent="0.2">
      <c r="A113" s="47"/>
      <c r="B113" s="48" t="s">
        <v>534</v>
      </c>
      <c r="C113" s="49"/>
      <c r="D113" s="73"/>
      <c r="E113" s="58"/>
      <c r="F113" s="70"/>
      <c r="G113" s="68"/>
      <c r="H113" s="52"/>
      <c r="I113" s="116"/>
      <c r="J113" s="116"/>
      <c r="K113" s="52"/>
      <c r="L113" s="52"/>
      <c r="M113" s="52"/>
      <c r="N113" s="52"/>
      <c r="O113" s="52"/>
      <c r="P113" s="52"/>
      <c r="Q113" s="52"/>
      <c r="R113" s="52"/>
      <c r="S113" s="52"/>
      <c r="T113" s="52"/>
      <c r="U113" s="52"/>
      <c r="V113" s="52"/>
      <c r="W113" s="52"/>
      <c r="X113" s="52"/>
      <c r="Y113" s="52"/>
      <c r="Z113" s="116"/>
      <c r="AA113" s="116"/>
      <c r="AB113" s="116"/>
      <c r="AC113" s="136"/>
      <c r="AD113" s="150">
        <f t="shared" si="1"/>
        <v>0</v>
      </c>
    </row>
    <row r="114" spans="1:30" ht="14.1" hidden="1" customHeight="1" x14ac:dyDescent="0.2">
      <c r="A114" s="5"/>
      <c r="B114" s="48" t="s">
        <v>535</v>
      </c>
      <c r="C114" s="49"/>
      <c r="D114" s="73"/>
      <c r="E114" s="58"/>
      <c r="F114" s="70"/>
      <c r="G114" s="70"/>
      <c r="H114" s="122"/>
      <c r="I114" s="116"/>
      <c r="J114" s="116"/>
      <c r="K114" s="52"/>
      <c r="L114" s="52"/>
      <c r="M114" s="52"/>
      <c r="N114" s="52"/>
      <c r="O114" s="52"/>
      <c r="P114" s="52"/>
      <c r="Q114" s="52"/>
      <c r="R114" s="52"/>
      <c r="S114" s="52"/>
      <c r="T114" s="52"/>
      <c r="U114" s="52"/>
      <c r="V114" s="52"/>
      <c r="W114" s="52"/>
      <c r="X114" s="52"/>
      <c r="Y114" s="52"/>
      <c r="Z114" s="131"/>
      <c r="AA114" s="131"/>
      <c r="AB114" s="52"/>
      <c r="AC114" s="52"/>
      <c r="AD114" s="150">
        <f t="shared" si="1"/>
        <v>0</v>
      </c>
    </row>
    <row r="115" spans="1:30" ht="14.1" hidden="1" customHeight="1" x14ac:dyDescent="0.2">
      <c r="A115" s="5"/>
      <c r="B115" s="48" t="s">
        <v>536</v>
      </c>
      <c r="C115" s="49"/>
      <c r="D115" s="73"/>
      <c r="E115" s="58"/>
      <c r="F115" s="70"/>
      <c r="G115" s="68"/>
      <c r="H115" s="52"/>
      <c r="I115" s="116"/>
      <c r="J115" s="116"/>
      <c r="K115" s="52"/>
      <c r="L115" s="52"/>
      <c r="M115" s="52"/>
      <c r="N115" s="52"/>
      <c r="O115" s="52"/>
      <c r="P115" s="52"/>
      <c r="Q115" s="52"/>
      <c r="R115" s="52"/>
      <c r="S115" s="52"/>
      <c r="T115" s="52"/>
      <c r="U115" s="52"/>
      <c r="V115" s="52"/>
      <c r="W115" s="52"/>
      <c r="X115" s="52"/>
      <c r="Y115" s="52"/>
      <c r="Z115" s="116"/>
      <c r="AA115" s="116"/>
      <c r="AB115" s="52"/>
      <c r="AC115" s="136"/>
      <c r="AD115" s="150">
        <f t="shared" si="1"/>
        <v>0</v>
      </c>
    </row>
    <row r="116" spans="1:30" ht="14.1" hidden="1" customHeight="1" x14ac:dyDescent="0.2">
      <c r="A116" s="5"/>
      <c r="B116" s="48" t="s">
        <v>537</v>
      </c>
      <c r="C116" s="49"/>
      <c r="D116" s="73"/>
      <c r="E116" s="58"/>
      <c r="F116" s="70"/>
      <c r="G116" s="70"/>
      <c r="H116" s="52"/>
      <c r="I116" s="116"/>
      <c r="J116" s="116"/>
      <c r="K116" s="52"/>
      <c r="L116" s="52"/>
      <c r="M116" s="52"/>
      <c r="N116" s="52"/>
      <c r="O116" s="52"/>
      <c r="P116" s="52"/>
      <c r="Q116" s="52"/>
      <c r="R116" s="52"/>
      <c r="S116" s="52"/>
      <c r="T116" s="52"/>
      <c r="U116" s="52"/>
      <c r="V116" s="52"/>
      <c r="W116" s="52"/>
      <c r="X116" s="52"/>
      <c r="Y116" s="52"/>
      <c r="Z116" s="116"/>
      <c r="AA116" s="116"/>
      <c r="AB116" s="116"/>
      <c r="AC116" s="52"/>
      <c r="AD116" s="150">
        <f t="shared" si="1"/>
        <v>0</v>
      </c>
    </row>
    <row r="117" spans="1:30" ht="14.1" hidden="1" customHeight="1" x14ac:dyDescent="0.2">
      <c r="A117" s="47">
        <v>46</v>
      </c>
      <c r="B117" s="48" t="s">
        <v>677</v>
      </c>
      <c r="C117" s="49"/>
      <c r="D117" s="73"/>
      <c r="E117" s="58"/>
      <c r="F117" s="70"/>
      <c r="G117" s="70"/>
      <c r="H117" s="52"/>
      <c r="I117" s="116"/>
      <c r="J117" s="116"/>
      <c r="K117" s="52"/>
      <c r="L117" s="52"/>
      <c r="M117" s="52"/>
      <c r="N117" s="52"/>
      <c r="O117" s="52"/>
      <c r="P117" s="52"/>
      <c r="Q117" s="52"/>
      <c r="R117" s="52"/>
      <c r="S117" s="52"/>
      <c r="T117" s="52"/>
      <c r="U117" s="52"/>
      <c r="V117" s="52"/>
      <c r="W117" s="52"/>
      <c r="X117" s="52"/>
      <c r="Y117" s="52"/>
      <c r="Z117" s="116"/>
      <c r="AA117" s="116"/>
      <c r="AB117" s="116"/>
      <c r="AC117" s="138"/>
      <c r="AD117" s="150">
        <f t="shared" si="1"/>
        <v>0</v>
      </c>
    </row>
    <row r="118" spans="1:30" ht="14.1" hidden="1" customHeight="1" x14ac:dyDescent="0.2">
      <c r="A118" s="129">
        <v>82</v>
      </c>
      <c r="B118" s="48" t="s">
        <v>542</v>
      </c>
      <c r="C118" s="49"/>
      <c r="D118" s="73"/>
      <c r="E118" s="58"/>
      <c r="F118" s="70"/>
      <c r="G118" s="68"/>
      <c r="H118" s="52"/>
      <c r="I118" s="116"/>
      <c r="J118" s="116"/>
      <c r="K118" s="52"/>
      <c r="L118" s="52"/>
      <c r="M118" s="52"/>
      <c r="N118" s="52"/>
      <c r="O118" s="52"/>
      <c r="P118" s="52"/>
      <c r="Q118" s="52"/>
      <c r="R118" s="52"/>
      <c r="S118" s="52"/>
      <c r="T118" s="52"/>
      <c r="U118" s="52"/>
      <c r="V118" s="52"/>
      <c r="W118" s="52"/>
      <c r="X118" s="52"/>
      <c r="Y118" s="52"/>
      <c r="Z118" s="116"/>
      <c r="AA118" s="116"/>
      <c r="AB118" s="116"/>
      <c r="AC118" s="138"/>
      <c r="AD118" s="150">
        <f t="shared" si="1"/>
        <v>0</v>
      </c>
    </row>
    <row r="119" spans="1:30" ht="14.1" hidden="1" customHeight="1" x14ac:dyDescent="0.2">
      <c r="A119" s="47"/>
      <c r="B119" s="48" t="s">
        <v>550</v>
      </c>
      <c r="C119" s="49"/>
      <c r="D119" s="73"/>
      <c r="E119" s="58"/>
      <c r="F119" s="70"/>
      <c r="G119" s="70"/>
      <c r="H119" s="52"/>
      <c r="I119" s="116"/>
      <c r="J119" s="131"/>
      <c r="K119" s="52"/>
      <c r="L119" s="52"/>
      <c r="M119" s="52"/>
      <c r="N119" s="52"/>
      <c r="O119" s="52"/>
      <c r="P119" s="52"/>
      <c r="Q119" s="52"/>
      <c r="R119" s="52"/>
      <c r="S119" s="52"/>
      <c r="T119" s="52"/>
      <c r="U119" s="52"/>
      <c r="V119" s="52"/>
      <c r="W119" s="52"/>
      <c r="X119" s="52"/>
      <c r="Y119" s="52"/>
      <c r="Z119" s="116"/>
      <c r="AA119" s="116"/>
      <c r="AB119" s="116"/>
      <c r="AC119" s="116"/>
      <c r="AD119" s="150">
        <f t="shared" si="1"/>
        <v>0</v>
      </c>
    </row>
    <row r="120" spans="1:30" ht="14.1" hidden="1" customHeight="1" x14ac:dyDescent="0.2">
      <c r="A120" s="5"/>
      <c r="B120" s="48" t="s">
        <v>543</v>
      </c>
      <c r="C120" s="49"/>
      <c r="D120" s="73"/>
      <c r="E120" s="58"/>
      <c r="F120" s="70"/>
      <c r="G120" s="68"/>
      <c r="H120" s="52"/>
      <c r="I120" s="116"/>
      <c r="J120" s="116"/>
      <c r="K120" s="52"/>
      <c r="L120" s="52"/>
      <c r="M120" s="52"/>
      <c r="N120" s="52"/>
      <c r="O120" s="52"/>
      <c r="P120" s="52"/>
      <c r="Q120" s="52"/>
      <c r="R120" s="52"/>
      <c r="S120" s="52"/>
      <c r="T120" s="52"/>
      <c r="U120" s="52"/>
      <c r="V120" s="52"/>
      <c r="W120" s="52"/>
      <c r="X120" s="52"/>
      <c r="Y120" s="52"/>
      <c r="Z120" s="116"/>
      <c r="AA120" s="116"/>
      <c r="AB120" s="116"/>
      <c r="AC120" s="138"/>
      <c r="AD120" s="150">
        <f t="shared" si="1"/>
        <v>0</v>
      </c>
    </row>
    <row r="121" spans="1:30" ht="14.1" hidden="1" customHeight="1" x14ac:dyDescent="0.2">
      <c r="A121" s="47">
        <v>59</v>
      </c>
      <c r="B121" s="48" t="s">
        <v>576</v>
      </c>
      <c r="C121" s="49"/>
      <c r="D121" s="73"/>
      <c r="E121" s="139"/>
      <c r="F121" s="70"/>
      <c r="G121" s="68"/>
      <c r="H121" s="52"/>
      <c r="I121" s="116"/>
      <c r="J121" s="116"/>
      <c r="K121" s="52"/>
      <c r="L121" s="52"/>
      <c r="M121" s="52"/>
      <c r="N121" s="52"/>
      <c r="O121" s="52"/>
      <c r="P121" s="52"/>
      <c r="Q121" s="52"/>
      <c r="R121" s="52"/>
      <c r="S121" s="52"/>
      <c r="T121" s="52"/>
      <c r="U121" s="52"/>
      <c r="V121" s="52"/>
      <c r="W121" s="52"/>
      <c r="X121" s="52"/>
      <c r="Y121" s="52"/>
      <c r="Z121" s="116"/>
      <c r="AA121" s="116"/>
      <c r="AB121" s="116"/>
      <c r="AC121" s="138"/>
      <c r="AD121" s="150">
        <f t="shared" si="1"/>
        <v>0</v>
      </c>
    </row>
    <row r="122" spans="1:30" ht="14.1" hidden="1" customHeight="1" x14ac:dyDescent="0.2">
      <c r="A122" s="47"/>
      <c r="B122" s="48" t="s">
        <v>577</v>
      </c>
      <c r="C122" s="49"/>
      <c r="D122" s="73"/>
      <c r="E122" s="58"/>
      <c r="F122" s="70"/>
      <c r="G122" s="68"/>
      <c r="H122" s="52"/>
      <c r="I122" s="116"/>
      <c r="J122" s="116"/>
      <c r="K122" s="122"/>
      <c r="L122" s="52"/>
      <c r="M122" s="52"/>
      <c r="N122" s="52"/>
      <c r="O122" s="52"/>
      <c r="P122" s="52"/>
      <c r="Q122" s="52"/>
      <c r="R122" s="52"/>
      <c r="S122" s="52"/>
      <c r="T122" s="52"/>
      <c r="U122" s="52"/>
      <c r="V122" s="52"/>
      <c r="W122" s="52"/>
      <c r="X122" s="52"/>
      <c r="Y122" s="52"/>
      <c r="Z122" s="116"/>
      <c r="AA122" s="116"/>
      <c r="AB122" s="116"/>
      <c r="AC122" s="116"/>
      <c r="AD122" s="150">
        <f t="shared" si="1"/>
        <v>0</v>
      </c>
    </row>
    <row r="123" spans="1:30" ht="14.1" hidden="1" customHeight="1" x14ac:dyDescent="0.2">
      <c r="A123" s="47"/>
      <c r="B123" s="48" t="s">
        <v>579</v>
      </c>
      <c r="C123" s="49"/>
      <c r="D123" s="73"/>
      <c r="E123" s="58"/>
      <c r="F123" s="70"/>
      <c r="G123" s="68"/>
      <c r="H123" s="52"/>
      <c r="I123" s="116"/>
      <c r="J123" s="116"/>
      <c r="K123" s="52"/>
      <c r="L123" s="52"/>
      <c r="M123" s="52"/>
      <c r="N123" s="52"/>
      <c r="O123" s="52"/>
      <c r="P123" s="52"/>
      <c r="Q123" s="52"/>
      <c r="R123" s="52"/>
      <c r="S123" s="52"/>
      <c r="T123" s="52"/>
      <c r="U123" s="52"/>
      <c r="V123" s="52"/>
      <c r="W123" s="52"/>
      <c r="X123" s="52"/>
      <c r="Y123" s="52"/>
      <c r="Z123" s="116"/>
      <c r="AA123" s="116"/>
      <c r="AB123" s="116"/>
      <c r="AC123" s="138"/>
      <c r="AD123" s="150">
        <f t="shared" si="1"/>
        <v>0</v>
      </c>
    </row>
    <row r="124" spans="1:30" ht="14.1" hidden="1" customHeight="1" x14ac:dyDescent="0.2">
      <c r="A124" s="5"/>
      <c r="B124" s="48" t="s">
        <v>582</v>
      </c>
      <c r="C124" s="49"/>
      <c r="D124" s="73"/>
      <c r="E124" s="58"/>
      <c r="F124" s="70"/>
      <c r="G124" s="68"/>
      <c r="H124" s="52"/>
      <c r="I124" s="116"/>
      <c r="J124" s="116"/>
      <c r="K124" s="52"/>
      <c r="L124" s="52"/>
      <c r="M124" s="52"/>
      <c r="N124" s="52"/>
      <c r="O124" s="52"/>
      <c r="P124" s="52"/>
      <c r="Q124" s="52"/>
      <c r="R124" s="52"/>
      <c r="S124" s="52"/>
      <c r="T124" s="52"/>
      <c r="U124" s="52"/>
      <c r="V124" s="52"/>
      <c r="W124" s="52"/>
      <c r="X124" s="52"/>
      <c r="Y124" s="52"/>
      <c r="Z124" s="116"/>
      <c r="AA124" s="116"/>
      <c r="AB124" s="116"/>
      <c r="AC124" s="116"/>
      <c r="AD124" s="150">
        <f t="shared" si="1"/>
        <v>0</v>
      </c>
    </row>
    <row r="125" spans="1:30" ht="14.1" customHeight="1" x14ac:dyDescent="0.2">
      <c r="A125" s="5"/>
      <c r="B125" s="48" t="s">
        <v>606</v>
      </c>
      <c r="C125" s="49">
        <v>1</v>
      </c>
      <c r="D125" s="73"/>
      <c r="E125" s="58"/>
      <c r="F125" s="141" t="s">
        <v>345</v>
      </c>
      <c r="G125" s="68"/>
      <c r="H125" s="52"/>
      <c r="I125" s="116"/>
      <c r="J125" s="116"/>
      <c r="K125" s="52"/>
      <c r="L125" s="52"/>
      <c r="M125" s="52"/>
      <c r="N125" s="122"/>
      <c r="O125" s="122"/>
      <c r="P125" s="52"/>
      <c r="Q125" s="52"/>
      <c r="R125" s="122"/>
      <c r="S125" s="52"/>
      <c r="T125" s="116"/>
      <c r="U125" s="52"/>
      <c r="V125" s="52"/>
      <c r="W125" s="52"/>
      <c r="X125" s="52"/>
      <c r="Y125" s="52"/>
      <c r="Z125" s="52"/>
      <c r="AA125" s="52"/>
      <c r="AB125" s="52"/>
      <c r="AC125" s="52"/>
      <c r="AD125" s="150">
        <f t="shared" si="1"/>
        <v>1</v>
      </c>
    </row>
    <row r="126" spans="1:30" ht="14.1" customHeight="1" x14ac:dyDescent="0.2">
      <c r="A126" s="47"/>
      <c r="B126" s="48" t="s">
        <v>609</v>
      </c>
      <c r="C126" s="49">
        <v>1</v>
      </c>
      <c r="D126" s="73"/>
      <c r="E126" s="68" t="s">
        <v>681</v>
      </c>
      <c r="F126" s="68"/>
      <c r="G126" s="68"/>
      <c r="H126" s="52"/>
      <c r="I126" s="116"/>
      <c r="J126" s="116"/>
      <c r="K126" s="52"/>
      <c r="L126" s="52"/>
      <c r="M126" s="122"/>
      <c r="N126" s="52"/>
      <c r="O126" s="52"/>
      <c r="P126" s="52"/>
      <c r="Q126" s="52"/>
      <c r="R126" s="122"/>
      <c r="S126" s="52"/>
      <c r="T126" s="116"/>
      <c r="U126" s="52"/>
      <c r="V126" s="52"/>
      <c r="W126" s="52"/>
      <c r="X126" s="52"/>
      <c r="Y126" s="52"/>
      <c r="Z126" s="52"/>
      <c r="AA126" s="52"/>
      <c r="AB126" s="52"/>
      <c r="AC126" s="52"/>
      <c r="AD126" s="150">
        <f t="shared" si="1"/>
        <v>1</v>
      </c>
    </row>
    <row r="127" spans="1:30" ht="14.1" hidden="1" customHeight="1" x14ac:dyDescent="0.2">
      <c r="A127" s="47"/>
      <c r="B127" s="48" t="s">
        <v>587</v>
      </c>
      <c r="C127" s="49"/>
      <c r="D127" s="73"/>
      <c r="E127" s="58"/>
      <c r="F127" s="70"/>
      <c r="G127" s="70"/>
      <c r="H127" s="52"/>
      <c r="I127" s="52"/>
      <c r="J127" s="52"/>
      <c r="K127" s="52"/>
      <c r="L127" s="52"/>
      <c r="M127" s="52"/>
      <c r="N127" s="52"/>
      <c r="O127" s="52"/>
      <c r="P127" s="52"/>
      <c r="Q127" s="52"/>
      <c r="R127" s="52"/>
      <c r="S127" s="52"/>
      <c r="T127" s="52"/>
      <c r="U127" s="52"/>
      <c r="V127" s="52"/>
      <c r="W127" s="52"/>
      <c r="X127" s="52"/>
      <c r="Y127" s="52"/>
      <c r="Z127" s="52"/>
      <c r="AA127" s="52"/>
      <c r="AB127" s="52"/>
      <c r="AC127" s="52"/>
    </row>
    <row r="128" spans="1:30" ht="14.1" hidden="1" customHeight="1" x14ac:dyDescent="0.2">
      <c r="A128" s="47"/>
      <c r="B128" s="48" t="s">
        <v>588</v>
      </c>
      <c r="C128" s="49"/>
      <c r="D128" s="73"/>
      <c r="E128" s="58"/>
      <c r="F128" s="52"/>
      <c r="G128" s="68"/>
      <c r="H128" s="52"/>
      <c r="I128" s="52"/>
      <c r="J128" s="52"/>
      <c r="K128" s="52"/>
      <c r="L128" s="52"/>
      <c r="M128" s="52"/>
      <c r="N128" s="52"/>
      <c r="O128" s="52"/>
      <c r="P128" s="52"/>
      <c r="Q128" s="52"/>
      <c r="R128" s="52"/>
      <c r="S128" s="52"/>
      <c r="T128" s="52"/>
      <c r="U128" s="52"/>
      <c r="V128" s="52"/>
      <c r="W128" s="52"/>
      <c r="X128" s="52"/>
      <c r="Y128" s="52"/>
      <c r="Z128" s="52"/>
      <c r="AA128" s="52"/>
      <c r="AB128" s="52"/>
      <c r="AC128" s="52"/>
    </row>
    <row r="129" spans="1:29" ht="14.1" hidden="1" customHeight="1" x14ac:dyDescent="0.2">
      <c r="A129" s="47"/>
      <c r="B129" s="48" t="s">
        <v>589</v>
      </c>
      <c r="C129" s="49"/>
      <c r="D129" s="73"/>
      <c r="E129" s="58"/>
      <c r="F129" s="70"/>
      <c r="G129" s="69"/>
      <c r="H129" s="52"/>
      <c r="I129" s="52"/>
      <c r="J129" s="52"/>
      <c r="K129" s="52"/>
      <c r="L129" s="52"/>
      <c r="M129" s="52"/>
      <c r="N129" s="52"/>
      <c r="O129" s="52"/>
      <c r="P129" s="52"/>
      <c r="Q129" s="52"/>
      <c r="R129" s="52"/>
      <c r="S129" s="52"/>
      <c r="T129" s="52"/>
      <c r="U129" s="52"/>
      <c r="V129" s="52"/>
      <c r="W129" s="52"/>
      <c r="X129" s="52"/>
      <c r="Y129" s="52"/>
      <c r="Z129" s="52"/>
      <c r="AA129" s="52"/>
      <c r="AB129" s="52"/>
      <c r="AC129" s="52"/>
    </row>
    <row r="130" spans="1:29" ht="14.1" hidden="1" customHeight="1" x14ac:dyDescent="0.2">
      <c r="A130" s="47"/>
      <c r="B130" s="48" t="s">
        <v>590</v>
      </c>
      <c r="C130" s="49"/>
      <c r="D130" s="73"/>
      <c r="E130" s="57"/>
      <c r="F130" s="70"/>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row>
    <row r="131" spans="1:29" ht="14.1" hidden="1" customHeight="1" x14ac:dyDescent="0.2">
      <c r="A131" s="47">
        <v>58</v>
      </c>
      <c r="B131" s="48" t="s">
        <v>591</v>
      </c>
      <c r="C131" s="49"/>
      <c r="D131" s="73"/>
      <c r="E131" s="58"/>
      <c r="F131" s="52"/>
      <c r="G131" s="69"/>
      <c r="H131" s="52"/>
      <c r="I131" s="52"/>
      <c r="J131" s="52"/>
      <c r="K131" s="52"/>
      <c r="L131" s="52"/>
      <c r="M131" s="52"/>
      <c r="N131" s="52"/>
      <c r="O131" s="52"/>
      <c r="P131" s="52"/>
      <c r="Q131" s="52"/>
      <c r="R131" s="52"/>
      <c r="S131" s="52"/>
      <c r="T131" s="52"/>
      <c r="U131" s="52"/>
      <c r="V131" s="52"/>
      <c r="W131" s="52"/>
      <c r="X131" s="52"/>
      <c r="Y131" s="52"/>
      <c r="Z131" s="52"/>
      <c r="AA131" s="52"/>
      <c r="AB131" s="52"/>
      <c r="AC131" s="52"/>
    </row>
    <row r="132" spans="1:29" ht="14.1" hidden="1" customHeight="1" x14ac:dyDescent="0.2">
      <c r="A132" s="47">
        <v>81</v>
      </c>
      <c r="B132" s="48" t="s">
        <v>592</v>
      </c>
      <c r="C132" s="49"/>
      <c r="D132" s="73"/>
      <c r="E132" s="58"/>
      <c r="F132" s="70"/>
      <c r="G132" s="69"/>
      <c r="H132" s="52"/>
      <c r="I132" s="52"/>
      <c r="J132" s="52"/>
      <c r="K132" s="52"/>
      <c r="L132" s="52"/>
      <c r="M132" s="52"/>
      <c r="N132" s="52"/>
      <c r="O132" s="52"/>
      <c r="P132" s="52"/>
      <c r="Q132" s="116"/>
      <c r="R132" s="52"/>
      <c r="S132" s="52"/>
      <c r="T132" s="52"/>
      <c r="U132" s="52"/>
      <c r="V132" s="52"/>
      <c r="W132" s="52"/>
      <c r="X132" s="52"/>
      <c r="Y132" s="52"/>
      <c r="Z132" s="52"/>
      <c r="AA132" s="52"/>
      <c r="AB132" s="52"/>
      <c r="AC132" s="52"/>
    </row>
    <row r="133" spans="1:29" ht="14.1" hidden="1" customHeight="1" x14ac:dyDescent="0.2">
      <c r="A133" s="47"/>
      <c r="B133" s="48" t="s">
        <v>593</v>
      </c>
      <c r="C133" s="49"/>
      <c r="D133" s="73"/>
      <c r="E133" s="58"/>
      <c r="F133" s="70"/>
      <c r="G133" s="52"/>
      <c r="H133" s="52"/>
      <c r="I133" s="52"/>
      <c r="J133" s="52"/>
      <c r="K133" s="52"/>
      <c r="L133" s="52"/>
      <c r="M133" s="52"/>
      <c r="N133" s="52"/>
      <c r="O133" s="52"/>
      <c r="P133" s="52"/>
      <c r="Q133" s="116"/>
      <c r="R133" s="52"/>
      <c r="S133" s="52"/>
      <c r="T133" s="52"/>
      <c r="U133" s="52"/>
      <c r="V133" s="52"/>
      <c r="W133" s="52"/>
      <c r="X133" s="52"/>
      <c r="Y133" s="52"/>
      <c r="Z133" s="52"/>
      <c r="AA133" s="52"/>
      <c r="AB133" s="52"/>
      <c r="AC133" s="52"/>
    </row>
    <row r="134" spans="1:29" ht="14.1" hidden="1" customHeight="1" x14ac:dyDescent="0.2">
      <c r="A134" s="47"/>
      <c r="B134" s="48" t="s">
        <v>594</v>
      </c>
      <c r="C134" s="49"/>
      <c r="D134" s="73"/>
      <c r="E134" s="58"/>
      <c r="F134" s="70"/>
      <c r="G134" s="52"/>
      <c r="H134" s="52"/>
      <c r="I134" s="52"/>
      <c r="J134" s="52"/>
      <c r="K134" s="52"/>
      <c r="L134" s="52"/>
      <c r="M134" s="52"/>
      <c r="N134" s="52"/>
      <c r="O134" s="52"/>
      <c r="P134" s="52"/>
      <c r="Q134" s="116"/>
      <c r="R134" s="52"/>
      <c r="S134" s="52"/>
      <c r="T134" s="52"/>
      <c r="U134" s="52"/>
      <c r="V134" s="52"/>
      <c r="W134" s="52"/>
      <c r="X134" s="52"/>
      <c r="Y134" s="52"/>
      <c r="Z134" s="52"/>
      <c r="AA134" s="52"/>
      <c r="AB134" s="52"/>
      <c r="AC134" s="52"/>
    </row>
    <row r="135" spans="1:29" ht="14.1" hidden="1" customHeight="1" x14ac:dyDescent="0.2">
      <c r="A135" s="47"/>
      <c r="B135" s="48" t="s">
        <v>595</v>
      </c>
      <c r="C135" s="49"/>
      <c r="D135" s="73"/>
      <c r="E135" s="58"/>
      <c r="F135" s="70"/>
      <c r="G135" s="52"/>
      <c r="H135" s="52"/>
      <c r="I135" s="52"/>
      <c r="J135" s="52"/>
      <c r="K135" s="52"/>
      <c r="L135" s="52"/>
      <c r="M135" s="52"/>
      <c r="N135" s="52"/>
      <c r="O135" s="52"/>
      <c r="P135" s="52"/>
      <c r="Q135" s="116"/>
      <c r="R135" s="52"/>
      <c r="S135" s="52"/>
      <c r="T135" s="52"/>
      <c r="U135" s="52"/>
      <c r="V135" s="52"/>
      <c r="W135" s="52"/>
      <c r="X135" s="52"/>
      <c r="Y135" s="52"/>
      <c r="Z135" s="52"/>
      <c r="AA135" s="52"/>
      <c r="AB135" s="52"/>
      <c r="AC135" s="52"/>
    </row>
    <row r="136" spans="1:29" ht="15" hidden="1" x14ac:dyDescent="0.2">
      <c r="A136" s="129">
        <v>73</v>
      </c>
      <c r="B136" s="48" t="s">
        <v>597</v>
      </c>
      <c r="C136" s="49"/>
      <c r="D136" s="73"/>
      <c r="E136" s="58"/>
      <c r="F136" s="70"/>
      <c r="G136" s="52"/>
      <c r="H136" s="52"/>
      <c r="I136" s="52"/>
      <c r="J136" s="52"/>
      <c r="K136" s="52"/>
      <c r="L136" s="52"/>
      <c r="M136" s="52"/>
      <c r="N136" s="52"/>
      <c r="O136" s="52"/>
      <c r="P136" s="52"/>
      <c r="Q136" s="116"/>
      <c r="R136" s="52"/>
      <c r="S136" s="52"/>
      <c r="T136" s="52"/>
      <c r="U136" s="52"/>
      <c r="V136" s="52"/>
      <c r="W136" s="52"/>
      <c r="X136" s="52"/>
      <c r="Y136" s="52"/>
      <c r="Z136" s="52"/>
      <c r="AA136" s="52"/>
      <c r="AB136" s="52"/>
      <c r="AC136" s="52"/>
    </row>
    <row r="137" spans="1:29" ht="15" hidden="1" x14ac:dyDescent="0.2">
      <c r="A137" s="47"/>
      <c r="B137" s="48" t="s">
        <v>598</v>
      </c>
      <c r="C137" s="49"/>
      <c r="D137" s="73"/>
      <c r="E137" s="58"/>
      <c r="F137" s="70"/>
      <c r="G137" s="52"/>
      <c r="H137" s="52"/>
      <c r="I137" s="52"/>
      <c r="J137" s="52"/>
      <c r="K137" s="52"/>
      <c r="L137" s="52"/>
      <c r="M137" s="52"/>
      <c r="N137" s="52"/>
      <c r="O137" s="52"/>
      <c r="P137" s="52"/>
      <c r="Q137" s="116"/>
      <c r="R137" s="52"/>
      <c r="S137" s="52"/>
      <c r="T137" s="52"/>
      <c r="U137" s="52"/>
      <c r="V137" s="52"/>
      <c r="W137" s="52"/>
      <c r="X137" s="52"/>
      <c r="Y137" s="52"/>
      <c r="Z137" s="52"/>
      <c r="AA137" s="52"/>
      <c r="AB137" s="52"/>
      <c r="AC137" s="52"/>
    </row>
    <row r="138" spans="1:29" ht="15" hidden="1" x14ac:dyDescent="0.2">
      <c r="A138" s="5"/>
      <c r="B138" s="48" t="s">
        <v>600</v>
      </c>
      <c r="C138" s="49"/>
      <c r="D138" s="73"/>
      <c r="E138" s="58"/>
      <c r="F138" s="70"/>
      <c r="G138" s="52"/>
      <c r="H138" s="52"/>
      <c r="I138" s="52"/>
      <c r="J138" s="52"/>
      <c r="K138" s="52"/>
      <c r="L138" s="52"/>
      <c r="M138" s="52"/>
      <c r="N138" s="52"/>
      <c r="O138" s="52"/>
      <c r="P138" s="52"/>
      <c r="Q138" s="116"/>
      <c r="R138" s="52"/>
      <c r="S138" s="52"/>
      <c r="T138" s="52"/>
      <c r="U138" s="52"/>
      <c r="V138" s="52"/>
      <c r="W138" s="52"/>
      <c r="X138" s="52"/>
      <c r="Y138" s="52"/>
      <c r="Z138" s="52"/>
      <c r="AA138" s="52"/>
      <c r="AB138" s="52"/>
      <c r="AC138" s="52"/>
    </row>
    <row r="139" spans="1:29" ht="15" hidden="1" x14ac:dyDescent="0.2">
      <c r="A139" s="47"/>
      <c r="B139" s="48" t="s">
        <v>603</v>
      </c>
      <c r="C139" s="49"/>
      <c r="D139" s="73"/>
      <c r="E139" s="58"/>
      <c r="F139" s="70"/>
      <c r="G139" s="52"/>
      <c r="H139" s="52"/>
      <c r="I139" s="52"/>
      <c r="J139" s="52"/>
      <c r="K139" s="52"/>
      <c r="L139" s="52"/>
      <c r="M139" s="52"/>
      <c r="N139" s="52"/>
      <c r="O139" s="52"/>
      <c r="P139" s="52"/>
      <c r="Q139" s="116"/>
      <c r="R139" s="116"/>
      <c r="S139" s="52"/>
      <c r="T139" s="52"/>
      <c r="U139" s="52"/>
      <c r="V139" s="52"/>
      <c r="W139" s="52"/>
      <c r="X139" s="52"/>
      <c r="Y139" s="52"/>
      <c r="Z139" s="52"/>
      <c r="AA139" s="52"/>
      <c r="AB139" s="52"/>
      <c r="AC139" s="52"/>
    </row>
    <row r="140" spans="1:29" ht="15" hidden="1" x14ac:dyDescent="0.2">
      <c r="A140" s="47"/>
      <c r="B140" s="48" t="s">
        <v>510</v>
      </c>
      <c r="C140" s="49"/>
      <c r="D140" s="73"/>
      <c r="E140" s="58"/>
      <c r="F140" s="70"/>
      <c r="G140" s="52"/>
      <c r="H140" s="52"/>
      <c r="I140" s="52"/>
      <c r="J140" s="52"/>
      <c r="K140" s="52"/>
      <c r="L140" s="52"/>
      <c r="M140" s="52"/>
      <c r="N140" s="52"/>
      <c r="O140" s="52"/>
      <c r="P140" s="52"/>
      <c r="Q140" s="116"/>
      <c r="R140" s="116"/>
      <c r="S140" s="52"/>
      <c r="T140" s="52"/>
      <c r="U140" s="52"/>
      <c r="V140" s="52"/>
      <c r="W140" s="52"/>
      <c r="X140" s="52"/>
      <c r="Y140" s="52"/>
      <c r="Z140" s="52"/>
      <c r="AA140" s="52"/>
      <c r="AB140" s="52"/>
      <c r="AC140" s="52"/>
    </row>
    <row r="141" spans="1:29" ht="15" hidden="1" x14ac:dyDescent="0.2">
      <c r="A141" s="5"/>
      <c r="B141" s="48" t="s">
        <v>564</v>
      </c>
      <c r="C141" s="49"/>
      <c r="D141" s="73"/>
      <c r="E141" s="58"/>
      <c r="F141" s="70"/>
      <c r="G141" s="52"/>
      <c r="H141" s="52"/>
      <c r="I141" s="52"/>
      <c r="J141" s="52"/>
      <c r="K141" s="52"/>
      <c r="L141" s="52"/>
      <c r="M141" s="52"/>
      <c r="N141" s="52"/>
      <c r="O141" s="52"/>
      <c r="P141" s="52"/>
      <c r="Q141" s="116"/>
      <c r="R141" s="52"/>
      <c r="S141" s="52"/>
      <c r="T141" s="52"/>
      <c r="U141" s="52"/>
      <c r="V141" s="52"/>
      <c r="W141" s="52"/>
      <c r="X141" s="52"/>
      <c r="Y141" s="52"/>
      <c r="Z141" s="52"/>
      <c r="AA141" s="52"/>
      <c r="AB141" s="52"/>
      <c r="AC141" s="52"/>
    </row>
    <row r="142" spans="1:29" ht="15" hidden="1" x14ac:dyDescent="0.2">
      <c r="A142" s="5"/>
      <c r="B142" s="48" t="s">
        <v>611</v>
      </c>
      <c r="C142" s="49"/>
      <c r="D142" s="73"/>
      <c r="E142" s="58"/>
      <c r="F142" s="70"/>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row>
    <row r="143" spans="1:29" x14ac:dyDescent="0.2">
      <c r="C143">
        <f>COUNT(C7:C142)</f>
        <v>92</v>
      </c>
      <c r="E143">
        <f t="shared" ref="E143:AB143" si="2">COUNTA(E7:E142)</f>
        <v>51</v>
      </c>
      <c r="F143">
        <f t="shared" si="2"/>
        <v>60</v>
      </c>
      <c r="G143">
        <f t="shared" si="2"/>
        <v>50</v>
      </c>
      <c r="H143">
        <f t="shared" si="2"/>
        <v>43</v>
      </c>
      <c r="I143">
        <f t="shared" si="2"/>
        <v>37</v>
      </c>
      <c r="J143">
        <f t="shared" si="2"/>
        <v>41</v>
      </c>
      <c r="K143">
        <f t="shared" si="2"/>
        <v>41</v>
      </c>
      <c r="L143">
        <f t="shared" si="2"/>
        <v>42</v>
      </c>
      <c r="M143">
        <f t="shared" si="2"/>
        <v>38</v>
      </c>
      <c r="N143">
        <f t="shared" si="2"/>
        <v>47</v>
      </c>
      <c r="O143">
        <f t="shared" si="2"/>
        <v>37</v>
      </c>
      <c r="P143">
        <f t="shared" si="2"/>
        <v>44</v>
      </c>
      <c r="Q143">
        <f t="shared" si="2"/>
        <v>44</v>
      </c>
      <c r="R143">
        <f t="shared" si="2"/>
        <v>43</v>
      </c>
      <c r="S143">
        <f t="shared" si="2"/>
        <v>39</v>
      </c>
      <c r="T143">
        <f t="shared" si="2"/>
        <v>34</v>
      </c>
      <c r="U143">
        <f t="shared" si="2"/>
        <v>39</v>
      </c>
      <c r="V143">
        <f t="shared" si="2"/>
        <v>37</v>
      </c>
      <c r="W143">
        <f t="shared" si="2"/>
        <v>30</v>
      </c>
      <c r="X143">
        <f t="shared" si="2"/>
        <v>34</v>
      </c>
      <c r="Y143">
        <f t="shared" si="2"/>
        <v>31</v>
      </c>
      <c r="Z143">
        <f t="shared" si="2"/>
        <v>36</v>
      </c>
      <c r="AA143">
        <f t="shared" si="2"/>
        <v>34</v>
      </c>
      <c r="AB143">
        <f t="shared" si="2"/>
        <v>40</v>
      </c>
    </row>
    <row r="144" spans="1:29" x14ac:dyDescent="0.2">
      <c r="N144" s="145"/>
      <c r="O144" s="145"/>
    </row>
    <row r="146" spans="6:30" x14ac:dyDescent="0.2">
      <c r="F146">
        <f>F5*F6</f>
        <v>810</v>
      </c>
      <c r="G146">
        <f t="shared" ref="G146:AB146" si="3">G5*G6</f>
        <v>690</v>
      </c>
      <c r="H146">
        <f t="shared" si="3"/>
        <v>632.1</v>
      </c>
      <c r="I146">
        <f t="shared" si="3"/>
        <v>510.6</v>
      </c>
      <c r="K146">
        <f t="shared" si="3"/>
        <v>631.4</v>
      </c>
      <c r="L146">
        <f t="shared" si="3"/>
        <v>604.80000000000007</v>
      </c>
      <c r="M146">
        <f t="shared" si="3"/>
        <v>524.4</v>
      </c>
      <c r="N146">
        <f t="shared" si="3"/>
        <v>747.30000000000007</v>
      </c>
      <c r="P146">
        <f t="shared" si="3"/>
        <v>629.20000000000005</v>
      </c>
      <c r="Q146">
        <f t="shared" si="3"/>
        <v>550</v>
      </c>
      <c r="R146">
        <f t="shared" si="3"/>
        <v>731</v>
      </c>
      <c r="S146">
        <f t="shared" si="3"/>
        <v>588.9</v>
      </c>
      <c r="T146">
        <f t="shared" si="3"/>
        <v>537.20000000000005</v>
      </c>
      <c r="U146">
        <f t="shared" si="3"/>
        <v>643.5</v>
      </c>
      <c r="V146">
        <f t="shared" si="3"/>
        <v>518</v>
      </c>
      <c r="W146">
        <f t="shared" si="3"/>
        <v>405</v>
      </c>
      <c r="X146">
        <f t="shared" si="3"/>
        <v>510</v>
      </c>
      <c r="Y146">
        <f t="shared" si="3"/>
        <v>455.7</v>
      </c>
      <c r="Z146">
        <f t="shared" si="3"/>
        <v>482.40000000000003</v>
      </c>
      <c r="AA146">
        <f t="shared" si="3"/>
        <v>496.4</v>
      </c>
      <c r="AB146">
        <f t="shared" si="3"/>
        <v>536</v>
      </c>
      <c r="AD146">
        <f>SUM(F146:AB146)</f>
        <v>12233.9</v>
      </c>
    </row>
  </sheetData>
  <mergeCells count="3">
    <mergeCell ref="B2:D2"/>
    <mergeCell ref="L2:P2"/>
    <mergeCell ref="A1:AC1"/>
  </mergeCells>
  <phoneticPr fontId="30" type="noConversion"/>
  <pageMargins left="0.49" right="0.46" top="0.13" bottom="0.15" header="0.4921259845" footer="0.4921259845"/>
  <pageSetup paperSize="8" scale="81" orientation="portrait" horizontalDpi="4294967293" verticalDpi="300"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
    <pageSetUpPr fitToPage="1"/>
  </sheetPr>
  <dimension ref="A1:BC135"/>
  <sheetViews>
    <sheetView workbookViewId="0">
      <pane xSplit="4" ySplit="5" topLeftCell="E6" activePane="bottomRight" state="frozen"/>
      <selection pane="topRight" activeCell="K1" sqref="K1"/>
      <selection pane="bottomLeft" activeCell="A7" sqref="A7"/>
      <selection pane="bottomRight" activeCell="B30" sqref="B30"/>
    </sheetView>
  </sheetViews>
  <sheetFormatPr baseColWidth="10" defaultColWidth="11.42578125" defaultRowHeight="12.75" x14ac:dyDescent="0.2"/>
  <cols>
    <col min="1" max="1" width="6.85546875" customWidth="1"/>
    <col min="2" max="2" width="26.140625" customWidth="1"/>
    <col min="3" max="3" width="8.85546875" customWidth="1"/>
    <col min="4" max="4" width="13.42578125" customWidth="1"/>
    <col min="5" max="5" width="4.7109375" customWidth="1"/>
    <col min="6" max="6" width="4.5703125" customWidth="1"/>
    <col min="7" max="10" width="4.7109375" customWidth="1"/>
    <col min="11" max="12" width="4.7109375" customWidth="1" collapsed="1"/>
    <col min="13" max="13" width="4.7109375" customWidth="1"/>
    <col min="14" max="14" width="4.7109375" customWidth="1" collapsed="1"/>
    <col min="15" max="19" width="4.85546875" customWidth="1" collapsed="1"/>
    <col min="20" max="22" width="4.85546875" customWidth="1"/>
    <col min="23" max="23" width="4.28515625" customWidth="1" collapsed="1"/>
    <col min="24" max="24" width="4.85546875" customWidth="1"/>
    <col min="25" max="25" width="4.7109375" customWidth="1"/>
    <col min="26" max="26" width="4.85546875" customWidth="1"/>
    <col min="27" max="28" width="4.85546875" customWidth="1" collapsed="1"/>
    <col min="29" max="29" width="6.28515625" bestFit="1" customWidth="1" collapsed="1"/>
    <col min="30" max="30" width="4.85546875" customWidth="1" collapsed="1"/>
    <col min="31" max="33" width="4.85546875" hidden="1" customWidth="1"/>
    <col min="34" max="34" width="4.85546875" hidden="1" customWidth="1" collapsed="1"/>
    <col min="35" max="37" width="4.85546875" hidden="1" customWidth="1"/>
    <col min="38" max="38" width="4.85546875" hidden="1" customWidth="1" collapsed="1"/>
    <col min="39" max="41" width="4.85546875" hidden="1" customWidth="1"/>
    <col min="42" max="42" width="7" customWidth="1" collapsed="1"/>
    <col min="43" max="43" width="6.85546875" bestFit="1" customWidth="1"/>
    <col min="44" max="69" width="4.85546875" customWidth="1"/>
  </cols>
  <sheetData>
    <row r="1" spans="1:55" ht="19.5" customHeight="1" x14ac:dyDescent="0.25">
      <c r="B1" s="366" t="s">
        <v>1</v>
      </c>
      <c r="C1" s="366"/>
      <c r="D1" s="366"/>
      <c r="F1" s="30"/>
      <c r="G1" s="11"/>
      <c r="H1" s="13"/>
      <c r="I1" s="14"/>
      <c r="J1" s="14"/>
      <c r="L1" s="366" t="s">
        <v>685</v>
      </c>
      <c r="M1" s="366"/>
      <c r="N1" s="366"/>
      <c r="O1" s="366"/>
    </row>
    <row r="2" spans="1:55" ht="5.25" customHeight="1" x14ac:dyDescent="0.2">
      <c r="B2" s="1"/>
    </row>
    <row r="3" spans="1:55" ht="11.25" customHeight="1" thickBot="1" x14ac:dyDescent="0.25">
      <c r="B3" s="1"/>
      <c r="D3" s="9"/>
      <c r="E3" s="37" t="s">
        <v>5</v>
      </c>
      <c r="F3" s="54">
        <v>1</v>
      </c>
      <c r="G3" s="54">
        <v>2</v>
      </c>
      <c r="H3" s="54">
        <v>3</v>
      </c>
      <c r="I3" s="54">
        <v>4</v>
      </c>
      <c r="J3" s="54"/>
      <c r="K3" s="54">
        <v>5</v>
      </c>
      <c r="L3" s="54">
        <v>6</v>
      </c>
      <c r="M3" s="54">
        <v>7</v>
      </c>
      <c r="N3" s="54">
        <v>8</v>
      </c>
      <c r="O3" s="54">
        <v>9</v>
      </c>
      <c r="P3" s="54">
        <v>10</v>
      </c>
      <c r="Q3" s="54">
        <v>11</v>
      </c>
      <c r="R3" s="54">
        <v>12</v>
      </c>
      <c r="S3" s="54">
        <v>13</v>
      </c>
      <c r="T3" s="54">
        <v>14</v>
      </c>
      <c r="U3" s="54">
        <v>15</v>
      </c>
      <c r="V3" s="54">
        <v>16</v>
      </c>
      <c r="W3" s="54">
        <v>17</v>
      </c>
      <c r="X3" s="54">
        <v>18</v>
      </c>
      <c r="Y3" s="54">
        <v>19</v>
      </c>
      <c r="Z3" s="54">
        <v>20</v>
      </c>
      <c r="AA3" s="54">
        <v>21</v>
      </c>
      <c r="AB3" s="54">
        <v>22</v>
      </c>
      <c r="AC3" s="54"/>
    </row>
    <row r="4" spans="1:55" ht="16.5" thickBot="1" x14ac:dyDescent="0.3">
      <c r="B4" s="60" t="s">
        <v>6</v>
      </c>
      <c r="C4" s="61"/>
      <c r="D4" s="71" t="s">
        <v>686</v>
      </c>
      <c r="E4" s="67" t="s">
        <v>313</v>
      </c>
      <c r="F4" s="55">
        <v>47</v>
      </c>
      <c r="G4" s="55">
        <v>56</v>
      </c>
      <c r="H4" s="56">
        <v>50</v>
      </c>
      <c r="I4" s="55">
        <v>51</v>
      </c>
      <c r="J4" s="346">
        <v>23</v>
      </c>
      <c r="K4" s="55">
        <v>45</v>
      </c>
      <c r="L4" s="55">
        <v>40</v>
      </c>
      <c r="M4" s="55">
        <v>47</v>
      </c>
      <c r="N4" s="55">
        <v>36</v>
      </c>
      <c r="O4" s="55">
        <v>46</v>
      </c>
      <c r="P4" s="55">
        <v>43</v>
      </c>
      <c r="Q4" s="132">
        <v>41</v>
      </c>
      <c r="R4" s="132">
        <v>40</v>
      </c>
      <c r="S4" s="132">
        <v>26</v>
      </c>
      <c r="T4" s="132">
        <v>37</v>
      </c>
      <c r="U4" s="132">
        <v>29</v>
      </c>
      <c r="V4" s="132">
        <v>35</v>
      </c>
      <c r="W4" s="132">
        <v>35</v>
      </c>
      <c r="X4" s="132">
        <v>44</v>
      </c>
      <c r="Y4" s="132">
        <v>32</v>
      </c>
      <c r="Z4" s="132">
        <v>45</v>
      </c>
      <c r="AA4" s="132">
        <v>46</v>
      </c>
      <c r="AB4" s="132">
        <v>43</v>
      </c>
      <c r="AC4" s="130">
        <f>SUM(F4:I4,K4:AB4)</f>
        <v>914</v>
      </c>
      <c r="AD4" s="1">
        <v>22</v>
      </c>
      <c r="AE4" s="38"/>
      <c r="AF4" s="39"/>
      <c r="AG4" s="23"/>
      <c r="AH4" s="1"/>
      <c r="AI4" s="38"/>
      <c r="AJ4" s="39"/>
      <c r="AK4" s="39"/>
      <c r="AL4" s="1"/>
      <c r="AM4" s="38"/>
      <c r="AN4" s="40"/>
      <c r="AO4" s="45"/>
      <c r="AP4" s="46">
        <f>AC4/AD4</f>
        <v>41.545454545454547</v>
      </c>
      <c r="AQ4" s="33"/>
    </row>
    <row r="5" spans="1:55" ht="18.75" customHeight="1" thickBot="1" x14ac:dyDescent="0.25">
      <c r="A5" s="64" t="s">
        <v>11</v>
      </c>
      <c r="B5" s="65" t="s">
        <v>12</v>
      </c>
      <c r="C5" s="65" t="s">
        <v>13</v>
      </c>
      <c r="D5" s="66" t="s">
        <v>14</v>
      </c>
      <c r="E5" s="158" t="s">
        <v>376</v>
      </c>
      <c r="F5" s="119">
        <v>13.1</v>
      </c>
      <c r="G5" s="120">
        <v>13.1</v>
      </c>
      <c r="H5" s="121">
        <v>13.7</v>
      </c>
      <c r="I5" s="120">
        <v>13.3</v>
      </c>
      <c r="J5" s="159" t="s">
        <v>377</v>
      </c>
      <c r="K5" s="121">
        <v>12.7</v>
      </c>
      <c r="L5" s="121">
        <v>15.5</v>
      </c>
      <c r="M5" s="120">
        <v>13.9</v>
      </c>
      <c r="N5" s="120">
        <v>13.9</v>
      </c>
      <c r="O5" s="120">
        <v>14.9</v>
      </c>
      <c r="P5" s="120">
        <v>15.5</v>
      </c>
      <c r="Q5" s="120">
        <v>13.2</v>
      </c>
      <c r="R5" s="120">
        <v>14.5</v>
      </c>
      <c r="S5" s="120">
        <v>14.9</v>
      </c>
      <c r="T5" s="120">
        <v>12.5</v>
      </c>
      <c r="U5" s="120">
        <v>13.8</v>
      </c>
      <c r="V5" s="121">
        <v>16</v>
      </c>
      <c r="W5" s="135">
        <v>13</v>
      </c>
      <c r="X5" s="121">
        <v>15</v>
      </c>
      <c r="Y5" s="121">
        <v>17</v>
      </c>
      <c r="Z5" s="120">
        <v>14.1</v>
      </c>
      <c r="AA5" s="120">
        <v>13.7</v>
      </c>
      <c r="AB5" s="120">
        <v>13.7</v>
      </c>
      <c r="AC5">
        <v>23</v>
      </c>
      <c r="AD5">
        <f>SUM(G5:AC5)</f>
        <v>320.90000000000003</v>
      </c>
      <c r="AE5">
        <v>13.7</v>
      </c>
      <c r="AF5">
        <v>76</v>
      </c>
      <c r="AG5" t="s">
        <v>17</v>
      </c>
      <c r="AI5">
        <v>17</v>
      </c>
      <c r="AJ5">
        <v>87</v>
      </c>
      <c r="AM5" s="24">
        <v>13</v>
      </c>
      <c r="AN5" s="25">
        <v>71.11</v>
      </c>
      <c r="AO5" s="25"/>
      <c r="AP5" s="33">
        <v>2007</v>
      </c>
      <c r="AQ5" s="33">
        <v>2007</v>
      </c>
    </row>
    <row r="6" spans="1:55" ht="14.1" customHeight="1" x14ac:dyDescent="0.2">
      <c r="A6" s="123">
        <v>1</v>
      </c>
      <c r="B6" s="62" t="s">
        <v>424</v>
      </c>
      <c r="C6" s="63">
        <v>30</v>
      </c>
      <c r="D6" s="73" t="s">
        <v>687</v>
      </c>
      <c r="E6" s="139"/>
      <c r="F6" s="115" t="s">
        <v>688</v>
      </c>
      <c r="G6" s="115" t="s">
        <v>689</v>
      </c>
      <c r="H6" s="124" t="s">
        <v>495</v>
      </c>
      <c r="I6" s="124" t="s">
        <v>496</v>
      </c>
      <c r="J6" s="124" t="s">
        <v>320</v>
      </c>
      <c r="K6" s="124" t="s">
        <v>25</v>
      </c>
      <c r="L6" s="124" t="s">
        <v>497</v>
      </c>
      <c r="M6" s="124" t="s">
        <v>498</v>
      </c>
      <c r="N6" s="124" t="s">
        <v>499</v>
      </c>
      <c r="O6" s="124" t="s">
        <v>500</v>
      </c>
      <c r="P6" s="124" t="s">
        <v>501</v>
      </c>
      <c r="Q6" s="124" t="s">
        <v>502</v>
      </c>
      <c r="R6" s="124" t="s">
        <v>503</v>
      </c>
      <c r="S6" s="124" t="s">
        <v>504</v>
      </c>
      <c r="T6" s="131" t="s">
        <v>505</v>
      </c>
      <c r="U6" s="131" t="s">
        <v>506</v>
      </c>
      <c r="V6" s="131" t="s">
        <v>507</v>
      </c>
      <c r="W6" s="136" t="s">
        <v>690</v>
      </c>
      <c r="X6" s="131" t="s">
        <v>508</v>
      </c>
      <c r="Y6" s="131" t="s">
        <v>691</v>
      </c>
      <c r="Z6" s="131" t="s">
        <v>692</v>
      </c>
      <c r="AA6" s="138" t="s">
        <v>693</v>
      </c>
      <c r="AB6" s="138" t="s">
        <v>694</v>
      </c>
      <c r="AC6" s="31" t="e">
        <f>SUM(DAY(E6:AB6))</f>
        <v>#VALUE!</v>
      </c>
      <c r="AD6" s="44">
        <f>AD5/22</f>
        <v>14.586363636363638</v>
      </c>
      <c r="AE6" s="6"/>
      <c r="AF6" s="6"/>
      <c r="AG6" s="6"/>
      <c r="AH6" s="31"/>
      <c r="AI6" s="6"/>
      <c r="AJ6" s="6"/>
      <c r="AK6" s="6"/>
      <c r="AL6" s="31"/>
      <c r="AM6" s="31"/>
      <c r="AN6" s="31"/>
      <c r="AO6" s="31"/>
      <c r="AP6" s="6"/>
      <c r="AQ6" s="6"/>
      <c r="AR6" s="6"/>
      <c r="AS6" s="6"/>
      <c r="AT6" s="6"/>
      <c r="AU6" s="6"/>
      <c r="AV6" s="6"/>
      <c r="AW6" s="6"/>
      <c r="AX6" s="6"/>
      <c r="AY6" s="6"/>
      <c r="AZ6" s="6"/>
      <c r="BA6" s="6"/>
      <c r="BB6" s="6"/>
      <c r="BC6" s="6"/>
    </row>
    <row r="7" spans="1:55" ht="14.1" customHeight="1" x14ac:dyDescent="0.2">
      <c r="A7" s="123">
        <v>2</v>
      </c>
      <c r="B7" s="48" t="s">
        <v>199</v>
      </c>
      <c r="C7" s="49">
        <v>30</v>
      </c>
      <c r="D7" s="137" t="s">
        <v>683</v>
      </c>
      <c r="E7" s="57" t="s">
        <v>695</v>
      </c>
      <c r="F7" s="68" t="s">
        <v>688</v>
      </c>
      <c r="G7" s="68" t="s">
        <v>689</v>
      </c>
      <c r="H7" s="122" t="s">
        <v>495</v>
      </c>
      <c r="I7" s="124" t="s">
        <v>496</v>
      </c>
      <c r="J7" s="124" t="s">
        <v>320</v>
      </c>
      <c r="K7" s="124" t="s">
        <v>25</v>
      </c>
      <c r="L7" s="124" t="s">
        <v>497</v>
      </c>
      <c r="M7" s="124" t="s">
        <v>498</v>
      </c>
      <c r="N7" s="122" t="s">
        <v>499</v>
      </c>
      <c r="O7" s="124" t="s">
        <v>500</v>
      </c>
      <c r="P7" s="124" t="s">
        <v>501</v>
      </c>
      <c r="Q7" s="124" t="s">
        <v>502</v>
      </c>
      <c r="R7" s="124" t="s">
        <v>503</v>
      </c>
      <c r="S7" s="124" t="s">
        <v>504</v>
      </c>
      <c r="T7" s="131" t="s">
        <v>505</v>
      </c>
      <c r="U7" s="131" t="s">
        <v>506</v>
      </c>
      <c r="V7" s="131" t="s">
        <v>507</v>
      </c>
      <c r="W7" s="136" t="s">
        <v>690</v>
      </c>
      <c r="X7" s="131" t="s">
        <v>508</v>
      </c>
      <c r="Y7" s="131" t="s">
        <v>691</v>
      </c>
      <c r="Z7" s="131" t="s">
        <v>692</v>
      </c>
      <c r="AA7" s="138" t="s">
        <v>693</v>
      </c>
      <c r="AB7" s="138" t="s">
        <v>694</v>
      </c>
      <c r="AC7" s="31"/>
      <c r="AD7" s="31"/>
      <c r="AE7" s="6"/>
      <c r="AF7" s="6"/>
      <c r="AG7" s="6"/>
      <c r="AH7" s="31"/>
      <c r="AI7" s="6"/>
      <c r="AJ7" s="6"/>
      <c r="AK7" s="6"/>
      <c r="AL7" s="31"/>
      <c r="AM7" s="31"/>
      <c r="AN7" s="31"/>
      <c r="AO7" s="31"/>
      <c r="AP7" s="6"/>
      <c r="AQ7" s="6"/>
      <c r="AR7" s="6"/>
      <c r="AS7" s="6"/>
      <c r="AT7" s="6"/>
      <c r="AU7" s="6"/>
      <c r="AV7" s="6"/>
      <c r="AW7" s="6"/>
      <c r="AX7" s="6"/>
      <c r="AY7" s="6"/>
      <c r="AZ7" s="6"/>
      <c r="BA7" s="6"/>
      <c r="BB7" s="6"/>
      <c r="BC7" s="6"/>
    </row>
    <row r="8" spans="1:55" ht="14.1" customHeight="1" x14ac:dyDescent="0.2">
      <c r="A8" s="123">
        <v>3</v>
      </c>
      <c r="B8" s="48" t="s">
        <v>49</v>
      </c>
      <c r="C8" s="49">
        <v>25</v>
      </c>
      <c r="D8" s="74" t="s">
        <v>696</v>
      </c>
      <c r="E8" s="57" t="s">
        <v>695</v>
      </c>
      <c r="F8" s="68" t="s">
        <v>688</v>
      </c>
      <c r="G8" s="68" t="s">
        <v>689</v>
      </c>
      <c r="H8" s="122" t="s">
        <v>495</v>
      </c>
      <c r="I8" s="124" t="s">
        <v>496</v>
      </c>
      <c r="J8" s="124" t="s">
        <v>320</v>
      </c>
      <c r="K8" s="124" t="s">
        <v>25</v>
      </c>
      <c r="L8" s="124" t="s">
        <v>497</v>
      </c>
      <c r="M8" s="124" t="s">
        <v>498</v>
      </c>
      <c r="N8" s="122" t="s">
        <v>499</v>
      </c>
      <c r="O8" s="124" t="s">
        <v>500</v>
      </c>
      <c r="P8" s="124" t="s">
        <v>501</v>
      </c>
      <c r="Q8" s="124" t="s">
        <v>502</v>
      </c>
      <c r="R8" s="124" t="s">
        <v>503</v>
      </c>
      <c r="S8" s="124" t="s">
        <v>504</v>
      </c>
      <c r="T8" s="131" t="s">
        <v>505</v>
      </c>
      <c r="U8" s="131" t="s">
        <v>506</v>
      </c>
      <c r="V8" s="131" t="s">
        <v>507</v>
      </c>
      <c r="W8" s="53"/>
      <c r="X8" s="131" t="s">
        <v>508</v>
      </c>
      <c r="Y8" s="131" t="s">
        <v>691</v>
      </c>
      <c r="Z8" s="131" t="s">
        <v>692</v>
      </c>
      <c r="AA8" s="138" t="s">
        <v>693</v>
      </c>
      <c r="AB8" s="138" t="s">
        <v>694</v>
      </c>
      <c r="AC8" s="31"/>
      <c r="AD8" s="31"/>
      <c r="AE8" s="6"/>
      <c r="AF8" s="6"/>
      <c r="AG8" s="6"/>
      <c r="AH8" s="31"/>
      <c r="AI8" s="6"/>
      <c r="AJ8" s="6"/>
      <c r="AK8" s="6"/>
      <c r="AL8" s="31"/>
      <c r="AM8" s="31"/>
      <c r="AN8" s="31"/>
      <c r="AO8" s="31"/>
      <c r="AP8" s="6"/>
      <c r="AQ8" s="6"/>
      <c r="AR8" s="6"/>
      <c r="AS8" s="6"/>
      <c r="AT8" s="6"/>
      <c r="AU8" s="6"/>
      <c r="AV8" s="6"/>
      <c r="AW8" s="6"/>
      <c r="AX8" s="6"/>
      <c r="AY8" s="6"/>
      <c r="AZ8" s="6"/>
      <c r="BA8" s="6"/>
      <c r="BB8" s="6"/>
      <c r="BC8" s="6"/>
    </row>
    <row r="9" spans="1:55" ht="14.1" customHeight="1" x14ac:dyDescent="0.2">
      <c r="A9" s="212">
        <v>4</v>
      </c>
      <c r="B9" s="48" t="s">
        <v>41</v>
      </c>
      <c r="C9" s="49">
        <v>25</v>
      </c>
      <c r="D9" s="74" t="s">
        <v>697</v>
      </c>
      <c r="E9" s="57" t="s">
        <v>695</v>
      </c>
      <c r="F9" s="69" t="s">
        <v>688</v>
      </c>
      <c r="G9" s="68" t="s">
        <v>689</v>
      </c>
      <c r="H9" s="122" t="s">
        <v>495</v>
      </c>
      <c r="I9" s="124" t="s">
        <v>496</v>
      </c>
      <c r="J9" s="124" t="s">
        <v>320</v>
      </c>
      <c r="K9" s="124" t="s">
        <v>25</v>
      </c>
      <c r="L9" s="124" t="s">
        <v>497</v>
      </c>
      <c r="M9" s="124" t="s">
        <v>498</v>
      </c>
      <c r="N9" s="122" t="s">
        <v>499</v>
      </c>
      <c r="O9" s="124" t="s">
        <v>500</v>
      </c>
      <c r="P9" s="124" t="s">
        <v>501</v>
      </c>
      <c r="Q9" s="124" t="s">
        <v>502</v>
      </c>
      <c r="R9" s="124" t="s">
        <v>503</v>
      </c>
      <c r="S9" s="124" t="s">
        <v>504</v>
      </c>
      <c r="T9" s="131" t="s">
        <v>505</v>
      </c>
      <c r="U9" s="131" t="s">
        <v>506</v>
      </c>
      <c r="V9" s="131" t="s">
        <v>507</v>
      </c>
      <c r="W9" s="136" t="s">
        <v>690</v>
      </c>
      <c r="X9" s="131" t="s">
        <v>508</v>
      </c>
      <c r="Y9" s="127" t="s">
        <v>691</v>
      </c>
      <c r="Z9" s="131" t="s">
        <v>692</v>
      </c>
      <c r="AA9" s="138" t="s">
        <v>693</v>
      </c>
      <c r="AB9" s="136" t="s">
        <v>694</v>
      </c>
      <c r="AC9" s="31"/>
      <c r="AD9" s="31"/>
      <c r="AE9" s="6"/>
      <c r="AF9" s="6"/>
      <c r="AG9" s="6"/>
      <c r="AH9" s="31"/>
      <c r="AI9" s="6"/>
      <c r="AJ9" s="6"/>
      <c r="AK9" s="6"/>
      <c r="AL9" s="31"/>
      <c r="AM9" s="31"/>
      <c r="AN9" s="31"/>
      <c r="AO9" s="31"/>
      <c r="AP9" s="6"/>
      <c r="AQ9" s="6"/>
      <c r="AR9" s="6"/>
      <c r="AS9" s="6"/>
      <c r="AT9" s="6"/>
      <c r="AU9" s="6"/>
      <c r="AV9" s="6"/>
      <c r="AW9" s="6"/>
      <c r="AX9" s="6"/>
      <c r="AY9" s="6"/>
      <c r="AZ9" s="6"/>
      <c r="BA9" s="6"/>
      <c r="BB9" s="6"/>
      <c r="BC9" s="6"/>
    </row>
    <row r="10" spans="1:55" ht="14.1" customHeight="1" x14ac:dyDescent="0.2">
      <c r="A10" s="212">
        <v>5</v>
      </c>
      <c r="B10" s="48" t="s">
        <v>438</v>
      </c>
      <c r="C10" s="49">
        <v>25</v>
      </c>
      <c r="D10" s="137">
        <v>2</v>
      </c>
      <c r="E10" s="57" t="s">
        <v>695</v>
      </c>
      <c r="F10" s="68" t="s">
        <v>688</v>
      </c>
      <c r="G10" s="68" t="s">
        <v>689</v>
      </c>
      <c r="H10" s="122" t="s">
        <v>495</v>
      </c>
      <c r="I10" s="124" t="s">
        <v>496</v>
      </c>
      <c r="J10" s="124" t="s">
        <v>320</v>
      </c>
      <c r="K10" s="124" t="s">
        <v>25</v>
      </c>
      <c r="L10" s="124" t="s">
        <v>497</v>
      </c>
      <c r="M10" s="124" t="s">
        <v>498</v>
      </c>
      <c r="N10" s="122" t="s">
        <v>499</v>
      </c>
      <c r="O10" s="124" t="s">
        <v>500</v>
      </c>
      <c r="P10" s="124" t="s">
        <v>501</v>
      </c>
      <c r="Q10" s="124" t="s">
        <v>502</v>
      </c>
      <c r="R10" s="124" t="s">
        <v>503</v>
      </c>
      <c r="S10" s="124" t="s">
        <v>504</v>
      </c>
      <c r="T10" s="131" t="s">
        <v>505</v>
      </c>
      <c r="U10" s="131" t="s">
        <v>506</v>
      </c>
      <c r="V10" s="131" t="s">
        <v>507</v>
      </c>
      <c r="W10" s="136" t="s">
        <v>690</v>
      </c>
      <c r="X10" s="131" t="s">
        <v>508</v>
      </c>
      <c r="Y10" s="131" t="s">
        <v>691</v>
      </c>
      <c r="Z10" s="131" t="s">
        <v>692</v>
      </c>
      <c r="AA10" s="138" t="s">
        <v>693</v>
      </c>
      <c r="AB10" s="138" t="s">
        <v>694</v>
      </c>
      <c r="AC10" s="31"/>
      <c r="AD10" s="31"/>
      <c r="AE10" s="6"/>
      <c r="AF10" s="6"/>
      <c r="AG10" s="6"/>
      <c r="AH10" s="31"/>
      <c r="AI10" s="6"/>
      <c r="AJ10" s="6"/>
      <c r="AK10" s="6"/>
      <c r="AL10" s="31"/>
      <c r="AM10" s="31"/>
      <c r="AN10" s="31"/>
      <c r="AO10" s="31"/>
      <c r="AP10" s="34"/>
      <c r="AQ10" s="6"/>
      <c r="AR10" s="6"/>
      <c r="AS10" s="6"/>
      <c r="AT10" s="6"/>
      <c r="AU10" s="6"/>
      <c r="AV10" s="6"/>
      <c r="AW10" s="6"/>
      <c r="AX10" s="6"/>
      <c r="AY10" s="6"/>
      <c r="AZ10" s="6"/>
      <c r="BA10" s="6"/>
      <c r="BB10" s="6"/>
      <c r="BC10" s="6"/>
    </row>
    <row r="11" spans="1:55" ht="14.1" customHeight="1" x14ac:dyDescent="0.2">
      <c r="A11" s="212">
        <v>6</v>
      </c>
      <c r="B11" s="48" t="s">
        <v>240</v>
      </c>
      <c r="C11" s="49">
        <v>24</v>
      </c>
      <c r="D11" s="73">
        <v>2</v>
      </c>
      <c r="E11" s="57" t="s">
        <v>695</v>
      </c>
      <c r="F11" s="68" t="s">
        <v>688</v>
      </c>
      <c r="G11" s="68" t="s">
        <v>689</v>
      </c>
      <c r="H11" s="122" t="s">
        <v>495</v>
      </c>
      <c r="I11" s="124" t="s">
        <v>496</v>
      </c>
      <c r="J11" s="124" t="s">
        <v>320</v>
      </c>
      <c r="K11" s="124" t="s">
        <v>25</v>
      </c>
      <c r="L11" s="124" t="s">
        <v>497</v>
      </c>
      <c r="M11" s="124" t="s">
        <v>498</v>
      </c>
      <c r="N11" s="50"/>
      <c r="O11" s="124" t="s">
        <v>500</v>
      </c>
      <c r="P11" s="124" t="s">
        <v>501</v>
      </c>
      <c r="Q11" s="124" t="s">
        <v>502</v>
      </c>
      <c r="R11" s="124" t="s">
        <v>503</v>
      </c>
      <c r="S11" s="124" t="s">
        <v>504</v>
      </c>
      <c r="T11" s="131" t="s">
        <v>505</v>
      </c>
      <c r="U11" s="131" t="s">
        <v>506</v>
      </c>
      <c r="V11" s="131" t="s">
        <v>507</v>
      </c>
      <c r="W11" s="136" t="s">
        <v>690</v>
      </c>
      <c r="X11" s="131" t="s">
        <v>508</v>
      </c>
      <c r="Y11" s="117"/>
      <c r="Z11" s="131" t="s">
        <v>692</v>
      </c>
      <c r="AA11" s="138" t="s">
        <v>693</v>
      </c>
      <c r="AB11" s="138" t="s">
        <v>694</v>
      </c>
      <c r="AC11" s="31"/>
      <c r="AD11" s="31"/>
      <c r="AH11" s="31"/>
      <c r="AL11" s="31"/>
      <c r="AM11" s="31"/>
      <c r="AN11" s="31"/>
      <c r="AO11" s="31"/>
      <c r="AQ11" s="6"/>
      <c r="AR11" s="6"/>
      <c r="AS11" s="6"/>
      <c r="AT11" s="6"/>
      <c r="AU11" s="6"/>
      <c r="AV11" s="6"/>
      <c r="AW11" s="6"/>
      <c r="AX11" s="6"/>
      <c r="AY11" s="6"/>
      <c r="AZ11" s="6"/>
      <c r="BA11" s="6"/>
      <c r="BB11" s="6"/>
      <c r="BC11" s="6"/>
    </row>
    <row r="12" spans="1:55" ht="14.1" customHeight="1" x14ac:dyDescent="0.2">
      <c r="A12" s="212">
        <v>7</v>
      </c>
      <c r="B12" s="48" t="s">
        <v>698</v>
      </c>
      <c r="C12" s="49">
        <v>24</v>
      </c>
      <c r="D12" s="74">
        <v>1</v>
      </c>
      <c r="E12" s="57" t="s">
        <v>695</v>
      </c>
      <c r="F12" s="69" t="s">
        <v>688</v>
      </c>
      <c r="G12" s="68" t="s">
        <v>689</v>
      </c>
      <c r="H12" s="134" t="s">
        <v>495</v>
      </c>
      <c r="I12" s="124" t="s">
        <v>496</v>
      </c>
      <c r="J12" s="124" t="s">
        <v>320</v>
      </c>
      <c r="K12" s="124" t="s">
        <v>25</v>
      </c>
      <c r="L12" s="124" t="s">
        <v>497</v>
      </c>
      <c r="M12" s="124" t="s">
        <v>498</v>
      </c>
      <c r="N12" s="50"/>
      <c r="O12" s="124" t="s">
        <v>500</v>
      </c>
      <c r="P12" s="124" t="s">
        <v>501</v>
      </c>
      <c r="Q12" s="124" t="s">
        <v>502</v>
      </c>
      <c r="R12" s="124" t="s">
        <v>503</v>
      </c>
      <c r="S12" s="124" t="s">
        <v>504</v>
      </c>
      <c r="T12" s="131" t="s">
        <v>505</v>
      </c>
      <c r="U12" s="131" t="s">
        <v>506</v>
      </c>
      <c r="V12" s="131" t="s">
        <v>507</v>
      </c>
      <c r="W12" s="53"/>
      <c r="X12" s="131" t="s">
        <v>508</v>
      </c>
      <c r="Y12" s="131" t="s">
        <v>691</v>
      </c>
      <c r="Z12" s="131" t="s">
        <v>692</v>
      </c>
      <c r="AA12" s="138" t="s">
        <v>693</v>
      </c>
      <c r="AB12" s="118"/>
      <c r="AC12" s="31"/>
      <c r="AD12" s="31"/>
      <c r="AE12" s="6"/>
      <c r="AF12" s="6"/>
      <c r="AG12" s="6"/>
      <c r="AH12" s="31"/>
      <c r="AI12" s="6"/>
      <c r="AJ12" s="6"/>
      <c r="AK12" s="6"/>
      <c r="AL12" s="31"/>
      <c r="AM12" s="31"/>
      <c r="AN12" s="31"/>
      <c r="AO12" s="31"/>
      <c r="AP12" s="6"/>
      <c r="AQ12" s="6"/>
      <c r="AR12" s="6"/>
      <c r="AS12" s="6"/>
      <c r="AT12" s="6"/>
      <c r="AU12" s="6"/>
      <c r="AV12" s="6"/>
      <c r="AW12" s="6"/>
      <c r="AX12" s="6"/>
      <c r="AY12" s="6"/>
      <c r="AZ12" s="6"/>
      <c r="BA12" s="6"/>
      <c r="BB12" s="6"/>
      <c r="BC12" s="6"/>
    </row>
    <row r="13" spans="1:55" ht="14.1" customHeight="1" x14ac:dyDescent="0.2">
      <c r="A13" s="47">
        <v>8</v>
      </c>
      <c r="B13" s="48" t="s">
        <v>161</v>
      </c>
      <c r="C13" s="49">
        <v>24</v>
      </c>
      <c r="D13" s="74">
        <v>0</v>
      </c>
      <c r="E13" s="57" t="s">
        <v>695</v>
      </c>
      <c r="F13" s="68" t="s">
        <v>688</v>
      </c>
      <c r="G13" s="68" t="s">
        <v>689</v>
      </c>
      <c r="H13" s="122" t="s">
        <v>495</v>
      </c>
      <c r="I13" s="124" t="s">
        <v>496</v>
      </c>
      <c r="J13" s="124"/>
      <c r="K13" s="124" t="s">
        <v>25</v>
      </c>
      <c r="L13" s="124" t="s">
        <v>497</v>
      </c>
      <c r="M13" s="124" t="s">
        <v>498</v>
      </c>
      <c r="N13" s="122" t="s">
        <v>499</v>
      </c>
      <c r="O13" s="124" t="s">
        <v>500</v>
      </c>
      <c r="P13" s="124" t="s">
        <v>501</v>
      </c>
      <c r="Q13" s="124" t="s">
        <v>502</v>
      </c>
      <c r="R13" s="124" t="s">
        <v>503</v>
      </c>
      <c r="S13" s="124" t="s">
        <v>504</v>
      </c>
      <c r="T13" s="127" t="s">
        <v>505</v>
      </c>
      <c r="U13" s="127" t="s">
        <v>506</v>
      </c>
      <c r="V13" s="131" t="s">
        <v>507</v>
      </c>
      <c r="W13" s="53"/>
      <c r="X13" s="131" t="s">
        <v>508</v>
      </c>
      <c r="Y13" s="131" t="s">
        <v>691</v>
      </c>
      <c r="Z13" s="131" t="s">
        <v>692</v>
      </c>
      <c r="AA13" s="136" t="s">
        <v>693</v>
      </c>
      <c r="AB13" s="138" t="s">
        <v>694</v>
      </c>
      <c r="AC13" s="31"/>
      <c r="AD13" s="31"/>
      <c r="AE13" s="6"/>
      <c r="AF13" s="6"/>
      <c r="AG13" s="6"/>
      <c r="AH13" s="31"/>
      <c r="AI13" s="6"/>
      <c r="AJ13" s="6"/>
      <c r="AK13" s="6"/>
      <c r="AL13" s="31"/>
      <c r="AM13" s="31"/>
      <c r="AN13" s="31"/>
      <c r="AO13" s="31"/>
      <c r="AP13" s="6"/>
    </row>
    <row r="14" spans="1:55" ht="14.1" customHeight="1" x14ac:dyDescent="0.2">
      <c r="A14" s="47">
        <v>9</v>
      </c>
      <c r="B14" s="48" t="s">
        <v>226</v>
      </c>
      <c r="C14" s="49">
        <v>23</v>
      </c>
      <c r="D14" s="73">
        <v>2</v>
      </c>
      <c r="E14" s="57" t="s">
        <v>695</v>
      </c>
      <c r="F14" s="68" t="s">
        <v>688</v>
      </c>
      <c r="G14" s="68" t="s">
        <v>689</v>
      </c>
      <c r="H14" s="122" t="s">
        <v>495</v>
      </c>
      <c r="I14" s="124" t="s">
        <v>496</v>
      </c>
      <c r="J14" s="124" t="s">
        <v>320</v>
      </c>
      <c r="K14" s="124" t="s">
        <v>25</v>
      </c>
      <c r="L14" s="122" t="s">
        <v>497</v>
      </c>
      <c r="M14" s="124" t="s">
        <v>498</v>
      </c>
      <c r="N14" s="50"/>
      <c r="O14" s="124" t="s">
        <v>500</v>
      </c>
      <c r="P14" s="124" t="s">
        <v>501</v>
      </c>
      <c r="Q14" s="122" t="s">
        <v>502</v>
      </c>
      <c r="R14" s="124" t="s">
        <v>503</v>
      </c>
      <c r="S14" s="122" t="s">
        <v>504</v>
      </c>
      <c r="T14" s="131" t="s">
        <v>505</v>
      </c>
      <c r="U14" s="131" t="s">
        <v>506</v>
      </c>
      <c r="V14" s="131" t="s">
        <v>507</v>
      </c>
      <c r="W14" s="136" t="s">
        <v>690</v>
      </c>
      <c r="X14" s="131" t="s">
        <v>508</v>
      </c>
      <c r="Y14" s="131" t="s">
        <v>691</v>
      </c>
      <c r="Z14" s="131" t="s">
        <v>692</v>
      </c>
      <c r="AA14" s="138" t="s">
        <v>693</v>
      </c>
      <c r="AB14" s="138" t="s">
        <v>694</v>
      </c>
      <c r="AC14" s="31"/>
      <c r="AD14" s="31"/>
      <c r="AH14" s="31"/>
    </row>
    <row r="15" spans="1:55" ht="14.1" customHeight="1" x14ac:dyDescent="0.2">
      <c r="A15" s="47">
        <v>10</v>
      </c>
      <c r="B15" s="48" t="s">
        <v>37</v>
      </c>
      <c r="C15" s="49">
        <v>23</v>
      </c>
      <c r="D15" s="73">
        <v>0</v>
      </c>
      <c r="E15" s="57" t="s">
        <v>695</v>
      </c>
      <c r="F15" s="69" t="s">
        <v>688</v>
      </c>
      <c r="G15" s="72"/>
      <c r="H15" s="122" t="s">
        <v>495</v>
      </c>
      <c r="I15" s="124" t="s">
        <v>496</v>
      </c>
      <c r="J15" s="124"/>
      <c r="K15" s="124" t="s">
        <v>25</v>
      </c>
      <c r="L15" s="124" t="s">
        <v>497</v>
      </c>
      <c r="M15" s="124" t="s">
        <v>498</v>
      </c>
      <c r="N15" s="122" t="s">
        <v>499</v>
      </c>
      <c r="O15" s="124" t="s">
        <v>500</v>
      </c>
      <c r="P15" s="124" t="s">
        <v>501</v>
      </c>
      <c r="Q15" s="124" t="s">
        <v>502</v>
      </c>
      <c r="R15" s="122" t="s">
        <v>503</v>
      </c>
      <c r="S15" s="124" t="s">
        <v>504</v>
      </c>
      <c r="T15" s="131" t="s">
        <v>505</v>
      </c>
      <c r="U15" s="131" t="s">
        <v>506</v>
      </c>
      <c r="V15" s="131" t="s">
        <v>507</v>
      </c>
      <c r="W15" s="136" t="s">
        <v>690</v>
      </c>
      <c r="X15" s="131" t="s">
        <v>508</v>
      </c>
      <c r="Y15" s="131" t="s">
        <v>691</v>
      </c>
      <c r="Z15" s="131" t="s">
        <v>692</v>
      </c>
      <c r="AA15" s="138" t="s">
        <v>693</v>
      </c>
      <c r="AB15" s="138" t="s">
        <v>694</v>
      </c>
      <c r="AC15" s="31"/>
      <c r="AD15" s="31"/>
      <c r="AH15" s="31"/>
      <c r="AL15" s="31"/>
      <c r="AM15" s="31"/>
      <c r="AN15" s="31"/>
      <c r="AO15" s="31"/>
    </row>
    <row r="16" spans="1:55" ht="14.1" customHeight="1" x14ac:dyDescent="0.2">
      <c r="A16" s="212">
        <v>11</v>
      </c>
      <c r="B16" s="48" t="s">
        <v>223</v>
      </c>
      <c r="C16" s="49">
        <v>22</v>
      </c>
      <c r="D16" s="74" t="s">
        <v>696</v>
      </c>
      <c r="E16" s="57" t="s">
        <v>695</v>
      </c>
      <c r="F16" s="69" t="s">
        <v>688</v>
      </c>
      <c r="G16" s="68" t="s">
        <v>689</v>
      </c>
      <c r="H16" s="122" t="s">
        <v>495</v>
      </c>
      <c r="I16" s="124" t="s">
        <v>496</v>
      </c>
      <c r="J16" s="124" t="s">
        <v>320</v>
      </c>
      <c r="K16" s="122" t="s">
        <v>25</v>
      </c>
      <c r="L16" s="122" t="s">
        <v>497</v>
      </c>
      <c r="M16" s="124" t="s">
        <v>498</v>
      </c>
      <c r="N16" s="122" t="s">
        <v>499</v>
      </c>
      <c r="O16" s="124" t="s">
        <v>500</v>
      </c>
      <c r="P16" s="124" t="s">
        <v>501</v>
      </c>
      <c r="Q16" s="124" t="s">
        <v>502</v>
      </c>
      <c r="R16" s="124" t="s">
        <v>503</v>
      </c>
      <c r="S16" s="117"/>
      <c r="T16" s="131" t="s">
        <v>505</v>
      </c>
      <c r="U16" s="131" t="s">
        <v>506</v>
      </c>
      <c r="V16" s="127" t="s">
        <v>507</v>
      </c>
      <c r="W16" s="53"/>
      <c r="X16" s="131" t="s">
        <v>508</v>
      </c>
      <c r="Y16" s="131" t="s">
        <v>691</v>
      </c>
      <c r="Z16" s="131" t="s">
        <v>692</v>
      </c>
      <c r="AA16" s="53"/>
      <c r="AB16" s="138" t="s">
        <v>694</v>
      </c>
      <c r="AC16" s="31"/>
      <c r="AD16" s="31"/>
      <c r="AH16" s="31"/>
    </row>
    <row r="17" spans="1:43" ht="14.1" customHeight="1" x14ac:dyDescent="0.2">
      <c r="A17" s="47">
        <v>12</v>
      </c>
      <c r="B17" s="48" t="s">
        <v>48</v>
      </c>
      <c r="C17" s="49">
        <v>22</v>
      </c>
      <c r="D17" s="73">
        <v>2</v>
      </c>
      <c r="E17" s="57" t="s">
        <v>695</v>
      </c>
      <c r="F17" s="68" t="s">
        <v>688</v>
      </c>
      <c r="G17" s="68" t="s">
        <v>689</v>
      </c>
      <c r="H17" s="122" t="s">
        <v>495</v>
      </c>
      <c r="I17" s="124" t="s">
        <v>496</v>
      </c>
      <c r="J17" s="124" t="s">
        <v>320</v>
      </c>
      <c r="K17" s="124" t="s">
        <v>25</v>
      </c>
      <c r="L17" s="124" t="s">
        <v>497</v>
      </c>
      <c r="M17" s="124" t="s">
        <v>498</v>
      </c>
      <c r="N17" s="50"/>
      <c r="O17" s="124" t="s">
        <v>500</v>
      </c>
      <c r="P17" s="124" t="s">
        <v>501</v>
      </c>
      <c r="Q17" s="117"/>
      <c r="R17" s="122" t="s">
        <v>503</v>
      </c>
      <c r="S17" s="50"/>
      <c r="T17" s="131" t="s">
        <v>505</v>
      </c>
      <c r="U17" s="131" t="s">
        <v>506</v>
      </c>
      <c r="V17" s="131" t="s">
        <v>507</v>
      </c>
      <c r="W17" s="136" t="s">
        <v>690</v>
      </c>
      <c r="X17" s="131" t="s">
        <v>508</v>
      </c>
      <c r="Y17" s="131" t="s">
        <v>691</v>
      </c>
      <c r="Z17" s="131" t="s">
        <v>692</v>
      </c>
      <c r="AA17" s="138" t="s">
        <v>693</v>
      </c>
      <c r="AB17" s="138" t="s">
        <v>694</v>
      </c>
      <c r="AC17" s="31"/>
      <c r="AD17" s="31"/>
      <c r="AH17" s="31"/>
      <c r="AP17" s="34"/>
    </row>
    <row r="18" spans="1:43" ht="14.1" customHeight="1" x14ac:dyDescent="0.2">
      <c r="A18" s="212"/>
      <c r="B18" s="48" t="s">
        <v>90</v>
      </c>
      <c r="C18" s="49">
        <v>22</v>
      </c>
      <c r="D18" s="73">
        <v>2</v>
      </c>
      <c r="E18" s="57" t="s">
        <v>695</v>
      </c>
      <c r="F18" s="68" t="s">
        <v>688</v>
      </c>
      <c r="G18" s="68" t="s">
        <v>689</v>
      </c>
      <c r="H18" s="122" t="s">
        <v>495</v>
      </c>
      <c r="I18" s="124" t="s">
        <v>496</v>
      </c>
      <c r="J18" s="124" t="s">
        <v>320</v>
      </c>
      <c r="K18" s="124" t="s">
        <v>25</v>
      </c>
      <c r="L18" s="124" t="s">
        <v>497</v>
      </c>
      <c r="M18" s="124" t="s">
        <v>498</v>
      </c>
      <c r="N18" s="122" t="s">
        <v>499</v>
      </c>
      <c r="O18" s="124"/>
      <c r="P18" s="124" t="s">
        <v>501</v>
      </c>
      <c r="Q18" s="124" t="s">
        <v>502</v>
      </c>
      <c r="R18" s="117"/>
      <c r="S18" s="50"/>
      <c r="T18" s="131" t="s">
        <v>505</v>
      </c>
      <c r="U18" s="131" t="s">
        <v>506</v>
      </c>
      <c r="V18" s="131" t="s">
        <v>507</v>
      </c>
      <c r="W18" s="136" t="s">
        <v>690</v>
      </c>
      <c r="X18" s="131" t="s">
        <v>508</v>
      </c>
      <c r="Y18" s="131" t="s">
        <v>691</v>
      </c>
      <c r="Z18" s="131" t="s">
        <v>692</v>
      </c>
      <c r="AA18" s="138" t="s">
        <v>693</v>
      </c>
      <c r="AB18" s="138" t="s">
        <v>694</v>
      </c>
      <c r="AC18" s="31"/>
      <c r="AD18" s="31"/>
      <c r="AH18" s="31"/>
    </row>
    <row r="19" spans="1:43" ht="14.1" customHeight="1" x14ac:dyDescent="0.2">
      <c r="A19" s="47">
        <v>14</v>
      </c>
      <c r="B19" s="48" t="s">
        <v>250</v>
      </c>
      <c r="C19" s="49">
        <v>22</v>
      </c>
      <c r="D19" s="74">
        <v>1</v>
      </c>
      <c r="E19" s="57" t="s">
        <v>695</v>
      </c>
      <c r="F19" s="68" t="s">
        <v>688</v>
      </c>
      <c r="G19" s="68" t="s">
        <v>689</v>
      </c>
      <c r="H19" s="122" t="s">
        <v>495</v>
      </c>
      <c r="I19" s="124" t="s">
        <v>496</v>
      </c>
      <c r="J19" s="124" t="s">
        <v>320</v>
      </c>
      <c r="K19" s="124" t="s">
        <v>25</v>
      </c>
      <c r="L19" s="124" t="s">
        <v>497</v>
      </c>
      <c r="M19" s="122" t="s">
        <v>498</v>
      </c>
      <c r="N19" s="122" t="s">
        <v>499</v>
      </c>
      <c r="O19" s="124" t="s">
        <v>500</v>
      </c>
      <c r="P19" s="124" t="s">
        <v>501</v>
      </c>
      <c r="Q19" s="124" t="s">
        <v>502</v>
      </c>
      <c r="R19" s="124" t="s">
        <v>503</v>
      </c>
      <c r="S19" s="122" t="s">
        <v>504</v>
      </c>
      <c r="T19" s="116"/>
      <c r="U19" s="116"/>
      <c r="V19" s="116"/>
      <c r="W19" s="136" t="s">
        <v>690</v>
      </c>
      <c r="X19" s="131" t="s">
        <v>508</v>
      </c>
      <c r="Y19" s="131" t="s">
        <v>691</v>
      </c>
      <c r="Z19" s="131" t="s">
        <v>692</v>
      </c>
      <c r="AA19" s="138" t="s">
        <v>693</v>
      </c>
      <c r="AB19" s="136" t="s">
        <v>694</v>
      </c>
      <c r="AC19" s="31"/>
      <c r="AD19" s="31"/>
      <c r="AH19" s="31"/>
      <c r="AL19" s="31"/>
      <c r="AM19" s="31"/>
      <c r="AN19" s="31"/>
      <c r="AO19" s="31"/>
    </row>
    <row r="20" spans="1:43" ht="14.1" customHeight="1" x14ac:dyDescent="0.2">
      <c r="A20" s="47">
        <v>15</v>
      </c>
      <c r="B20" s="48" t="s">
        <v>53</v>
      </c>
      <c r="C20" s="49">
        <v>21</v>
      </c>
      <c r="D20" s="73">
        <v>2</v>
      </c>
      <c r="E20" s="57" t="s">
        <v>695</v>
      </c>
      <c r="F20" s="68" t="s">
        <v>688</v>
      </c>
      <c r="G20" s="68" t="s">
        <v>689</v>
      </c>
      <c r="H20" s="122" t="s">
        <v>495</v>
      </c>
      <c r="I20" s="124" t="s">
        <v>496</v>
      </c>
      <c r="J20" s="124"/>
      <c r="K20" s="117"/>
      <c r="L20" s="124" t="s">
        <v>497</v>
      </c>
      <c r="M20" s="124" t="s">
        <v>498</v>
      </c>
      <c r="N20" s="122" t="s">
        <v>499</v>
      </c>
      <c r="O20" s="124" t="s">
        <v>500</v>
      </c>
      <c r="P20" s="124" t="s">
        <v>501</v>
      </c>
      <c r="Q20" s="124" t="s">
        <v>502</v>
      </c>
      <c r="R20" s="124" t="s">
        <v>503</v>
      </c>
      <c r="S20" s="50"/>
      <c r="T20" s="131" t="s">
        <v>505</v>
      </c>
      <c r="U20" s="52"/>
      <c r="V20" s="131" t="s">
        <v>507</v>
      </c>
      <c r="W20" s="136" t="s">
        <v>690</v>
      </c>
      <c r="X20" s="131" t="s">
        <v>508</v>
      </c>
      <c r="Y20" s="131" t="s">
        <v>691</v>
      </c>
      <c r="Z20" s="131" t="s">
        <v>692</v>
      </c>
      <c r="AA20" s="138" t="s">
        <v>693</v>
      </c>
      <c r="AB20" s="138" t="s">
        <v>694</v>
      </c>
      <c r="AC20" s="31"/>
      <c r="AD20" s="31"/>
      <c r="AH20" s="31"/>
      <c r="AL20" s="31"/>
      <c r="AM20" s="31"/>
      <c r="AN20" s="31"/>
      <c r="AO20" s="31"/>
    </row>
    <row r="21" spans="1:43" ht="14.1" customHeight="1" x14ac:dyDescent="0.2">
      <c r="A21" s="47"/>
      <c r="B21" s="48" t="s">
        <v>280</v>
      </c>
      <c r="C21" s="49">
        <v>21</v>
      </c>
      <c r="D21" s="74">
        <v>2</v>
      </c>
      <c r="E21" s="58"/>
      <c r="F21" s="68" t="s">
        <v>688</v>
      </c>
      <c r="G21" s="68" t="s">
        <v>689</v>
      </c>
      <c r="H21" s="122" t="s">
        <v>495</v>
      </c>
      <c r="I21" s="124" t="s">
        <v>496</v>
      </c>
      <c r="J21" s="124" t="s">
        <v>320</v>
      </c>
      <c r="K21" s="50"/>
      <c r="L21" s="51"/>
      <c r="M21" s="124" t="s">
        <v>498</v>
      </c>
      <c r="N21" s="122" t="s">
        <v>499</v>
      </c>
      <c r="O21" s="124" t="s">
        <v>500</v>
      </c>
      <c r="P21" s="122" t="s">
        <v>501</v>
      </c>
      <c r="Q21" s="124" t="s">
        <v>502</v>
      </c>
      <c r="R21" s="124" t="s">
        <v>503</v>
      </c>
      <c r="S21" s="124" t="s">
        <v>504</v>
      </c>
      <c r="T21" s="131" t="s">
        <v>505</v>
      </c>
      <c r="U21" s="131" t="s">
        <v>506</v>
      </c>
      <c r="V21" s="127" t="s">
        <v>507</v>
      </c>
      <c r="W21" s="136" t="s">
        <v>690</v>
      </c>
      <c r="X21" s="131" t="s">
        <v>508</v>
      </c>
      <c r="Y21" s="131" t="s">
        <v>691</v>
      </c>
      <c r="Z21" s="131" t="s">
        <v>692</v>
      </c>
      <c r="AA21" s="138" t="s">
        <v>693</v>
      </c>
      <c r="AB21" s="53"/>
      <c r="AC21" s="31"/>
      <c r="AD21" s="31"/>
      <c r="AH21" s="31"/>
    </row>
    <row r="22" spans="1:43" ht="14.1" customHeight="1" x14ac:dyDescent="0.2">
      <c r="A22" s="47">
        <v>17</v>
      </c>
      <c r="B22" s="48" t="s">
        <v>150</v>
      </c>
      <c r="C22" s="49">
        <v>21</v>
      </c>
      <c r="D22" s="73">
        <v>1</v>
      </c>
      <c r="E22" s="57" t="s">
        <v>695</v>
      </c>
      <c r="F22" s="68" t="s">
        <v>688</v>
      </c>
      <c r="G22" s="68" t="s">
        <v>689</v>
      </c>
      <c r="H22" s="122" t="s">
        <v>495</v>
      </c>
      <c r="I22" s="124" t="s">
        <v>496</v>
      </c>
      <c r="J22" s="124"/>
      <c r="K22" s="50"/>
      <c r="L22" s="124" t="s">
        <v>497</v>
      </c>
      <c r="M22" s="124" t="s">
        <v>498</v>
      </c>
      <c r="N22" s="50"/>
      <c r="O22" s="122" t="s">
        <v>500</v>
      </c>
      <c r="P22" s="124" t="s">
        <v>501</v>
      </c>
      <c r="Q22" s="122" t="s">
        <v>502</v>
      </c>
      <c r="R22" s="124" t="s">
        <v>503</v>
      </c>
      <c r="S22" s="124" t="s">
        <v>504</v>
      </c>
      <c r="T22" s="131" t="s">
        <v>505</v>
      </c>
      <c r="U22" s="52"/>
      <c r="V22" s="131" t="s">
        <v>507</v>
      </c>
      <c r="W22" s="136" t="s">
        <v>690</v>
      </c>
      <c r="X22" s="131"/>
      <c r="Y22" s="131" t="s">
        <v>691</v>
      </c>
      <c r="Z22" s="131" t="s">
        <v>692</v>
      </c>
      <c r="AA22" s="138" t="s">
        <v>693</v>
      </c>
      <c r="AB22" s="138" t="s">
        <v>694</v>
      </c>
      <c r="AC22" s="31"/>
      <c r="AD22" s="31"/>
      <c r="AH22" s="31"/>
    </row>
    <row r="23" spans="1:43" ht="14.1" customHeight="1" x14ac:dyDescent="0.2">
      <c r="A23" s="47">
        <v>18</v>
      </c>
      <c r="B23" s="48" t="s">
        <v>246</v>
      </c>
      <c r="C23" s="49">
        <v>20</v>
      </c>
      <c r="D23" s="126">
        <v>2</v>
      </c>
      <c r="E23" s="57" t="s">
        <v>695</v>
      </c>
      <c r="F23" s="68" t="s">
        <v>688</v>
      </c>
      <c r="G23" s="68" t="s">
        <v>689</v>
      </c>
      <c r="H23" s="122" t="s">
        <v>495</v>
      </c>
      <c r="I23" s="117"/>
      <c r="J23" s="124" t="s">
        <v>320</v>
      </c>
      <c r="K23" s="122" t="s">
        <v>25</v>
      </c>
      <c r="L23" s="124" t="s">
        <v>497</v>
      </c>
      <c r="M23" s="124" t="s">
        <v>498</v>
      </c>
      <c r="N23" s="122" t="s">
        <v>499</v>
      </c>
      <c r="O23" s="124" t="s">
        <v>500</v>
      </c>
      <c r="P23" s="122" t="s">
        <v>501</v>
      </c>
      <c r="Q23" s="124" t="s">
        <v>502</v>
      </c>
      <c r="R23" s="117"/>
      <c r="S23" s="124" t="s">
        <v>504</v>
      </c>
      <c r="T23" s="127" t="s">
        <v>505</v>
      </c>
      <c r="U23" s="127" t="s">
        <v>506</v>
      </c>
      <c r="V23" s="131" t="s">
        <v>507</v>
      </c>
      <c r="W23" s="136" t="s">
        <v>690</v>
      </c>
      <c r="X23" s="131" t="s">
        <v>508</v>
      </c>
      <c r="Y23" s="131" t="s">
        <v>691</v>
      </c>
      <c r="Z23" s="131" t="s">
        <v>692</v>
      </c>
      <c r="AA23" s="118"/>
      <c r="AB23" s="118"/>
      <c r="AC23" s="31"/>
      <c r="AD23" s="31"/>
      <c r="AH23" s="31"/>
      <c r="AL23" s="31"/>
      <c r="AM23" s="31"/>
      <c r="AN23" s="31"/>
      <c r="AO23" s="31"/>
      <c r="AP23" s="34"/>
      <c r="AQ23" s="34"/>
    </row>
    <row r="24" spans="1:43" ht="14.1" customHeight="1" x14ac:dyDescent="0.2">
      <c r="A24" s="47">
        <v>19</v>
      </c>
      <c r="B24" s="48" t="s">
        <v>143</v>
      </c>
      <c r="C24" s="49">
        <v>20</v>
      </c>
      <c r="D24" s="73">
        <v>1</v>
      </c>
      <c r="E24" s="57" t="s">
        <v>695</v>
      </c>
      <c r="F24" s="68" t="s">
        <v>688</v>
      </c>
      <c r="G24" s="68" t="s">
        <v>689</v>
      </c>
      <c r="H24" s="122" t="s">
        <v>495</v>
      </c>
      <c r="I24" s="124" t="s">
        <v>496</v>
      </c>
      <c r="J24" s="124" t="s">
        <v>320</v>
      </c>
      <c r="K24" s="117"/>
      <c r="L24" s="124" t="s">
        <v>497</v>
      </c>
      <c r="M24" s="52"/>
      <c r="N24" s="50"/>
      <c r="O24" s="122" t="s">
        <v>500</v>
      </c>
      <c r="P24" s="124" t="s">
        <v>501</v>
      </c>
      <c r="Q24" s="122" t="s">
        <v>502</v>
      </c>
      <c r="R24" s="117"/>
      <c r="S24" s="124" t="s">
        <v>504</v>
      </c>
      <c r="T24" s="131" t="s">
        <v>505</v>
      </c>
      <c r="U24" s="127" t="s">
        <v>506</v>
      </c>
      <c r="V24" s="131" t="s">
        <v>507</v>
      </c>
      <c r="W24" s="136" t="s">
        <v>690</v>
      </c>
      <c r="X24" s="131" t="s">
        <v>508</v>
      </c>
      <c r="Y24" s="131" t="s">
        <v>691</v>
      </c>
      <c r="Z24" s="131" t="s">
        <v>692</v>
      </c>
      <c r="AA24" s="53"/>
      <c r="AB24" s="138" t="s">
        <v>694</v>
      </c>
      <c r="AD24" s="31"/>
      <c r="AH24" s="31"/>
      <c r="AL24" s="31"/>
      <c r="AM24" s="31"/>
      <c r="AN24" s="31"/>
      <c r="AO24" s="31"/>
    </row>
    <row r="25" spans="1:43" ht="14.1" customHeight="1" x14ac:dyDescent="0.2">
      <c r="A25" s="47"/>
      <c r="B25" s="48" t="s">
        <v>596</v>
      </c>
      <c r="C25" s="49">
        <v>20</v>
      </c>
      <c r="D25" s="73">
        <v>1</v>
      </c>
      <c r="E25" s="57" t="s">
        <v>695</v>
      </c>
      <c r="F25" s="52"/>
      <c r="G25" s="70"/>
      <c r="H25" s="122" t="s">
        <v>495</v>
      </c>
      <c r="I25" s="124" t="s">
        <v>496</v>
      </c>
      <c r="J25" s="124" t="s">
        <v>320</v>
      </c>
      <c r="K25" s="122" t="s">
        <v>25</v>
      </c>
      <c r="L25" s="122" t="s">
        <v>497</v>
      </c>
      <c r="M25" s="117"/>
      <c r="N25" s="52"/>
      <c r="O25" s="122" t="s">
        <v>500</v>
      </c>
      <c r="P25" s="124" t="s">
        <v>501</v>
      </c>
      <c r="Q25" s="122" t="s">
        <v>502</v>
      </c>
      <c r="R25" s="124" t="s">
        <v>503</v>
      </c>
      <c r="S25" s="122" t="s">
        <v>504</v>
      </c>
      <c r="T25" s="131" t="s">
        <v>505</v>
      </c>
      <c r="U25" s="127" t="s">
        <v>506</v>
      </c>
      <c r="V25" s="131" t="s">
        <v>507</v>
      </c>
      <c r="W25" s="136" t="s">
        <v>690</v>
      </c>
      <c r="X25" s="131" t="s">
        <v>508</v>
      </c>
      <c r="Y25" s="127" t="s">
        <v>691</v>
      </c>
      <c r="Z25" s="131" t="s">
        <v>692</v>
      </c>
      <c r="AA25" s="138" t="s">
        <v>693</v>
      </c>
      <c r="AB25" s="138" t="s">
        <v>694</v>
      </c>
      <c r="AC25" s="31"/>
      <c r="AD25" s="31"/>
      <c r="AH25" s="31"/>
      <c r="AL25" s="31"/>
      <c r="AM25" s="31"/>
      <c r="AN25" s="31"/>
      <c r="AO25" s="31"/>
    </row>
    <row r="26" spans="1:43" ht="14.1" customHeight="1" x14ac:dyDescent="0.2">
      <c r="A26" s="47">
        <v>21</v>
      </c>
      <c r="B26" s="48" t="s">
        <v>413</v>
      </c>
      <c r="C26" s="49">
        <v>19</v>
      </c>
      <c r="D26" s="73">
        <v>0</v>
      </c>
      <c r="E26" s="57" t="s">
        <v>695</v>
      </c>
      <c r="F26" s="68" t="s">
        <v>688</v>
      </c>
      <c r="G26" s="68" t="s">
        <v>689</v>
      </c>
      <c r="H26" s="122" t="s">
        <v>495</v>
      </c>
      <c r="I26" s="124" t="s">
        <v>496</v>
      </c>
      <c r="J26" s="124" t="s">
        <v>320</v>
      </c>
      <c r="K26" s="124" t="s">
        <v>25</v>
      </c>
      <c r="L26" s="125"/>
      <c r="M26" s="117"/>
      <c r="N26" s="122" t="s">
        <v>499</v>
      </c>
      <c r="O26" s="124" t="s">
        <v>500</v>
      </c>
      <c r="P26" s="122" t="s">
        <v>501</v>
      </c>
      <c r="Q26" s="117"/>
      <c r="R26" s="50"/>
      <c r="S26" s="117"/>
      <c r="T26" s="131" t="s">
        <v>505</v>
      </c>
      <c r="U26" s="131" t="s">
        <v>506</v>
      </c>
      <c r="V26" s="131" t="s">
        <v>507</v>
      </c>
      <c r="W26" s="136" t="s">
        <v>690</v>
      </c>
      <c r="X26" s="127" t="s">
        <v>508</v>
      </c>
      <c r="Y26" s="116"/>
      <c r="Z26" s="131" t="s">
        <v>692</v>
      </c>
      <c r="AA26" s="138" t="s">
        <v>693</v>
      </c>
      <c r="AB26" s="136" t="s">
        <v>694</v>
      </c>
      <c r="AC26" s="31"/>
      <c r="AD26" s="31"/>
      <c r="AH26" s="31"/>
      <c r="AL26" s="31"/>
      <c r="AM26" s="31"/>
      <c r="AN26" s="31"/>
      <c r="AO26" s="31"/>
    </row>
    <row r="27" spans="1:43" ht="14.1" customHeight="1" x14ac:dyDescent="0.2">
      <c r="A27" s="47">
        <v>22</v>
      </c>
      <c r="B27" s="48" t="s">
        <v>35</v>
      </c>
      <c r="C27" s="49">
        <v>18</v>
      </c>
      <c r="D27" s="73">
        <v>2</v>
      </c>
      <c r="E27" s="57" t="s">
        <v>695</v>
      </c>
      <c r="F27" s="68" t="s">
        <v>688</v>
      </c>
      <c r="G27" s="68" t="s">
        <v>689</v>
      </c>
      <c r="H27" s="52"/>
      <c r="I27" s="124" t="s">
        <v>496</v>
      </c>
      <c r="J27" s="124" t="s">
        <v>320</v>
      </c>
      <c r="K27" s="122" t="s">
        <v>25</v>
      </c>
      <c r="L27" s="51"/>
      <c r="M27" s="124" t="s">
        <v>498</v>
      </c>
      <c r="N27" s="122" t="s">
        <v>499</v>
      </c>
      <c r="O27" s="124" t="s">
        <v>500</v>
      </c>
      <c r="P27" s="124" t="s">
        <v>501</v>
      </c>
      <c r="Q27" s="117"/>
      <c r="R27" s="122" t="s">
        <v>503</v>
      </c>
      <c r="S27" s="124" t="s">
        <v>504</v>
      </c>
      <c r="T27" s="127" t="s">
        <v>505</v>
      </c>
      <c r="U27" s="116"/>
      <c r="V27" s="127" t="s">
        <v>507</v>
      </c>
      <c r="W27" s="136" t="s">
        <v>690</v>
      </c>
      <c r="X27" s="131" t="s">
        <v>508</v>
      </c>
      <c r="Y27" s="52"/>
      <c r="Z27" s="131" t="s">
        <v>692</v>
      </c>
      <c r="AA27" s="138" t="s">
        <v>693</v>
      </c>
      <c r="AB27" s="118"/>
      <c r="AC27" s="31"/>
      <c r="AD27" s="31"/>
    </row>
    <row r="28" spans="1:43" ht="14.1" customHeight="1" x14ac:dyDescent="0.2">
      <c r="A28" s="47">
        <v>23</v>
      </c>
      <c r="B28" s="48" t="s">
        <v>50</v>
      </c>
      <c r="C28" s="49">
        <v>18</v>
      </c>
      <c r="D28" s="73">
        <v>1</v>
      </c>
      <c r="E28" s="57" t="s">
        <v>695</v>
      </c>
      <c r="F28" s="70"/>
      <c r="G28" s="133"/>
      <c r="H28" s="52"/>
      <c r="I28" s="124" t="s">
        <v>496</v>
      </c>
      <c r="J28" s="124"/>
      <c r="K28" s="124" t="s">
        <v>25</v>
      </c>
      <c r="L28" s="124" t="s">
        <v>497</v>
      </c>
      <c r="M28" s="124" t="s">
        <v>498</v>
      </c>
      <c r="N28" s="50"/>
      <c r="O28" s="124" t="s">
        <v>500</v>
      </c>
      <c r="P28" s="122" t="s">
        <v>501</v>
      </c>
      <c r="Q28" s="124" t="s">
        <v>502</v>
      </c>
      <c r="R28" s="124" t="s">
        <v>503</v>
      </c>
      <c r="S28" s="117"/>
      <c r="T28" s="131" t="s">
        <v>505</v>
      </c>
      <c r="U28" s="131" t="s">
        <v>506</v>
      </c>
      <c r="V28" s="116"/>
      <c r="W28" s="136" t="s">
        <v>690</v>
      </c>
      <c r="X28" s="131" t="s">
        <v>508</v>
      </c>
      <c r="Y28" s="127" t="s">
        <v>691</v>
      </c>
      <c r="Z28" s="127" t="s">
        <v>692</v>
      </c>
      <c r="AA28" s="136" t="s">
        <v>693</v>
      </c>
      <c r="AB28" s="138" t="s">
        <v>694</v>
      </c>
      <c r="AC28" s="31"/>
      <c r="AD28" s="31"/>
      <c r="AH28" s="31"/>
    </row>
    <row r="29" spans="1:43" ht="14.1" customHeight="1" x14ac:dyDescent="0.2">
      <c r="A29" s="47"/>
      <c r="B29" s="48" t="s">
        <v>115</v>
      </c>
      <c r="C29" s="49">
        <v>18</v>
      </c>
      <c r="D29" s="73">
        <v>1</v>
      </c>
      <c r="E29" s="57" t="s">
        <v>695</v>
      </c>
      <c r="F29" s="68" t="s">
        <v>688</v>
      </c>
      <c r="G29" s="68" t="s">
        <v>689</v>
      </c>
      <c r="H29" s="122" t="s">
        <v>495</v>
      </c>
      <c r="I29" s="124" t="s">
        <v>496</v>
      </c>
      <c r="J29" s="124"/>
      <c r="K29" s="124" t="s">
        <v>25</v>
      </c>
      <c r="L29" s="122" t="s">
        <v>497</v>
      </c>
      <c r="M29" s="122" t="s">
        <v>498</v>
      </c>
      <c r="N29" s="122" t="s">
        <v>499</v>
      </c>
      <c r="O29" s="124" t="s">
        <v>500</v>
      </c>
      <c r="P29" s="117"/>
      <c r="Q29" s="122" t="s">
        <v>502</v>
      </c>
      <c r="R29" s="124" t="s">
        <v>503</v>
      </c>
      <c r="S29" s="122" t="s">
        <v>504</v>
      </c>
      <c r="T29" s="52"/>
      <c r="U29" s="116"/>
      <c r="V29" s="131" t="s">
        <v>507</v>
      </c>
      <c r="W29" s="136" t="s">
        <v>690</v>
      </c>
      <c r="X29" s="116"/>
      <c r="Y29" s="52"/>
      <c r="Z29" s="131" t="s">
        <v>692</v>
      </c>
      <c r="AA29" s="138" t="s">
        <v>693</v>
      </c>
      <c r="AB29" s="138" t="s">
        <v>694</v>
      </c>
      <c r="AC29" s="31"/>
      <c r="AD29" s="31"/>
      <c r="AH29" s="31"/>
    </row>
    <row r="30" spans="1:43" ht="14.1" customHeight="1" x14ac:dyDescent="0.2">
      <c r="A30" s="47"/>
      <c r="B30" s="48" t="s">
        <v>392</v>
      </c>
      <c r="C30" s="49">
        <v>18</v>
      </c>
      <c r="D30" s="73">
        <v>1</v>
      </c>
      <c r="E30" s="57" t="s">
        <v>695</v>
      </c>
      <c r="F30" s="70"/>
      <c r="G30" s="69" t="s">
        <v>689</v>
      </c>
      <c r="H30" s="122" t="s">
        <v>495</v>
      </c>
      <c r="I30" s="124" t="s">
        <v>496</v>
      </c>
      <c r="J30" s="124"/>
      <c r="K30" s="124" t="s">
        <v>25</v>
      </c>
      <c r="L30" s="124" t="s">
        <v>497</v>
      </c>
      <c r="M30" s="124" t="s">
        <v>498</v>
      </c>
      <c r="N30" s="50"/>
      <c r="O30" s="117"/>
      <c r="P30" s="117"/>
      <c r="Q30" s="117"/>
      <c r="R30" s="122" t="s">
        <v>503</v>
      </c>
      <c r="S30" s="117"/>
      <c r="T30" s="116"/>
      <c r="U30" s="131" t="s">
        <v>506</v>
      </c>
      <c r="V30" s="116"/>
      <c r="W30" s="53"/>
      <c r="X30" s="52"/>
      <c r="Y30" s="52" t="s">
        <v>699</v>
      </c>
      <c r="Z30" s="131" t="s">
        <v>692</v>
      </c>
      <c r="AA30" s="118"/>
      <c r="AB30" s="138" t="s">
        <v>694</v>
      </c>
      <c r="AD30" s="31"/>
      <c r="AL30" s="31"/>
      <c r="AM30" s="31"/>
      <c r="AN30" s="31"/>
      <c r="AO30" s="31"/>
    </row>
    <row r="31" spans="1:43" ht="14.1" customHeight="1" x14ac:dyDescent="0.2">
      <c r="A31" s="47">
        <v>26</v>
      </c>
      <c r="B31" s="48" t="s">
        <v>524</v>
      </c>
      <c r="C31" s="49">
        <v>17</v>
      </c>
      <c r="D31" s="73">
        <v>2</v>
      </c>
      <c r="E31" s="57" t="s">
        <v>695</v>
      </c>
      <c r="F31" s="68" t="s">
        <v>688</v>
      </c>
      <c r="G31" s="69" t="s">
        <v>689</v>
      </c>
      <c r="H31" s="122" t="s">
        <v>495</v>
      </c>
      <c r="I31" s="124" t="s">
        <v>496</v>
      </c>
      <c r="J31" s="124" t="s">
        <v>320</v>
      </c>
      <c r="K31" s="124" t="s">
        <v>25</v>
      </c>
      <c r="L31" s="125"/>
      <c r="M31" s="124" t="s">
        <v>498</v>
      </c>
      <c r="N31" s="122" t="s">
        <v>499</v>
      </c>
      <c r="O31" s="124" t="s">
        <v>500</v>
      </c>
      <c r="P31" s="122" t="s">
        <v>501</v>
      </c>
      <c r="Q31" s="124" t="s">
        <v>502</v>
      </c>
      <c r="R31" s="122" t="s">
        <v>503</v>
      </c>
      <c r="S31" s="50"/>
      <c r="T31" s="131" t="s">
        <v>505</v>
      </c>
      <c r="U31" s="116"/>
      <c r="V31" s="116"/>
      <c r="W31" s="53"/>
      <c r="X31" s="127" t="s">
        <v>508</v>
      </c>
      <c r="Y31" s="52"/>
      <c r="Z31" s="116"/>
      <c r="AA31" s="138" t="s">
        <v>693</v>
      </c>
      <c r="AB31" s="136" t="s">
        <v>694</v>
      </c>
      <c r="AC31" s="31"/>
      <c r="AD31" s="31"/>
      <c r="AH31" s="31"/>
      <c r="AL31" s="31"/>
      <c r="AM31" s="31"/>
      <c r="AN31" s="31"/>
      <c r="AO31" s="31"/>
    </row>
    <row r="32" spans="1:43" ht="14.1" customHeight="1" x14ac:dyDescent="0.2">
      <c r="A32" s="47">
        <v>27</v>
      </c>
      <c r="B32" s="48" t="s">
        <v>18</v>
      </c>
      <c r="C32" s="49">
        <v>16</v>
      </c>
      <c r="D32" s="74" t="s">
        <v>683</v>
      </c>
      <c r="E32" s="57" t="s">
        <v>695</v>
      </c>
      <c r="F32" s="70"/>
      <c r="G32" s="68" t="s">
        <v>689</v>
      </c>
      <c r="H32" s="122" t="s">
        <v>495</v>
      </c>
      <c r="I32" s="117"/>
      <c r="J32" s="117"/>
      <c r="K32" s="122" t="s">
        <v>25</v>
      </c>
      <c r="L32" s="122" t="s">
        <v>497</v>
      </c>
      <c r="M32" s="124" t="s">
        <v>498</v>
      </c>
      <c r="N32" s="122" t="s">
        <v>499</v>
      </c>
      <c r="O32" s="124" t="s">
        <v>500</v>
      </c>
      <c r="P32" s="122" t="s">
        <v>501</v>
      </c>
      <c r="Q32" s="50"/>
      <c r="R32" s="124" t="s">
        <v>503</v>
      </c>
      <c r="S32" s="122" t="s">
        <v>504</v>
      </c>
      <c r="T32" s="116"/>
      <c r="U32" s="127" t="s">
        <v>506</v>
      </c>
      <c r="V32" s="131" t="s">
        <v>507</v>
      </c>
      <c r="W32" s="53"/>
      <c r="X32" s="52"/>
      <c r="Y32" s="131" t="s">
        <v>691</v>
      </c>
      <c r="Z32" s="131" t="s">
        <v>692</v>
      </c>
      <c r="AA32" s="138" t="s">
        <v>693</v>
      </c>
      <c r="AB32" s="118"/>
      <c r="AD32" s="31"/>
      <c r="AH32" s="31"/>
      <c r="AP32" s="34"/>
    </row>
    <row r="33" spans="1:42" ht="14.1" customHeight="1" x14ac:dyDescent="0.2">
      <c r="A33" s="47"/>
      <c r="B33" s="48" t="s">
        <v>39</v>
      </c>
      <c r="C33" s="49">
        <v>16</v>
      </c>
      <c r="D33" s="73">
        <v>2</v>
      </c>
      <c r="E33" s="58"/>
      <c r="F33" s="68" t="s">
        <v>688</v>
      </c>
      <c r="G33" s="69" t="s">
        <v>689</v>
      </c>
      <c r="H33" s="52"/>
      <c r="I33" s="116"/>
      <c r="J33" s="116"/>
      <c r="K33" s="116"/>
      <c r="L33" s="122" t="s">
        <v>497</v>
      </c>
      <c r="M33" s="122" t="s">
        <v>498</v>
      </c>
      <c r="N33" s="122" t="s">
        <v>499</v>
      </c>
      <c r="O33" s="122" t="s">
        <v>500</v>
      </c>
      <c r="P33" s="122" t="s">
        <v>501</v>
      </c>
      <c r="Q33" s="50"/>
      <c r="R33" s="117"/>
      <c r="S33" s="122" t="s">
        <v>504</v>
      </c>
      <c r="T33" s="116"/>
      <c r="U33" s="116"/>
      <c r="V33" s="127" t="s">
        <v>507</v>
      </c>
      <c r="W33" s="136" t="s">
        <v>690</v>
      </c>
      <c r="X33" s="131" t="s">
        <v>508</v>
      </c>
      <c r="Y33" s="131" t="s">
        <v>691</v>
      </c>
      <c r="Z33" s="127" t="s">
        <v>692</v>
      </c>
      <c r="AA33" s="138" t="s">
        <v>693</v>
      </c>
      <c r="AB33" s="116"/>
      <c r="AC33" s="31"/>
      <c r="AH33" s="31"/>
    </row>
    <row r="34" spans="1:42" ht="14.1" customHeight="1" x14ac:dyDescent="0.2">
      <c r="A34" s="47">
        <v>29</v>
      </c>
      <c r="B34" s="48" t="s">
        <v>31</v>
      </c>
      <c r="C34" s="49">
        <v>16</v>
      </c>
      <c r="D34" s="73">
        <v>0</v>
      </c>
      <c r="E34" s="57" t="s">
        <v>695</v>
      </c>
      <c r="F34" s="68"/>
      <c r="G34" s="69" t="s">
        <v>689</v>
      </c>
      <c r="H34" s="122" t="s">
        <v>495</v>
      </c>
      <c r="I34" s="117"/>
      <c r="J34" s="117"/>
      <c r="K34" s="117"/>
      <c r="L34" s="124" t="s">
        <v>497</v>
      </c>
      <c r="M34" s="50"/>
      <c r="N34" s="50"/>
      <c r="O34" s="124" t="s">
        <v>500</v>
      </c>
      <c r="P34" s="122" t="s">
        <v>501</v>
      </c>
      <c r="Q34" s="124" t="s">
        <v>502</v>
      </c>
      <c r="R34" s="122" t="s">
        <v>503</v>
      </c>
      <c r="S34" s="50"/>
      <c r="T34" s="127" t="s">
        <v>505</v>
      </c>
      <c r="U34" s="52"/>
      <c r="V34" s="131" t="s">
        <v>507</v>
      </c>
      <c r="W34" s="136" t="s">
        <v>690</v>
      </c>
      <c r="X34" s="116"/>
      <c r="Y34" s="52"/>
      <c r="Z34" s="131" t="s">
        <v>692</v>
      </c>
      <c r="AA34" s="136" t="s">
        <v>693</v>
      </c>
      <c r="AB34" s="136" t="s">
        <v>694</v>
      </c>
      <c r="AC34" s="31"/>
      <c r="AL34" s="31"/>
      <c r="AM34" s="31"/>
      <c r="AN34" s="31"/>
      <c r="AO34" s="31"/>
    </row>
    <row r="35" spans="1:42" ht="14.1" customHeight="1" x14ac:dyDescent="0.2">
      <c r="A35" s="47">
        <v>30</v>
      </c>
      <c r="B35" s="48" t="s">
        <v>123</v>
      </c>
      <c r="C35" s="49">
        <v>15</v>
      </c>
      <c r="D35" s="73">
        <v>2</v>
      </c>
      <c r="E35" s="57" t="s">
        <v>695</v>
      </c>
      <c r="F35" s="69" t="s">
        <v>688</v>
      </c>
      <c r="G35" s="68" t="s">
        <v>689</v>
      </c>
      <c r="H35" s="50"/>
      <c r="I35" s="124" t="s">
        <v>496</v>
      </c>
      <c r="J35" s="124"/>
      <c r="K35" s="117"/>
      <c r="L35" s="50"/>
      <c r="M35" s="122" t="s">
        <v>498</v>
      </c>
      <c r="N35" s="122" t="s">
        <v>499</v>
      </c>
      <c r="O35" s="124" t="s">
        <v>500</v>
      </c>
      <c r="P35" s="124" t="s">
        <v>501</v>
      </c>
      <c r="Q35" s="122" t="s">
        <v>502</v>
      </c>
      <c r="R35" s="116"/>
      <c r="S35" s="50"/>
      <c r="T35" s="116"/>
      <c r="U35" s="52"/>
      <c r="V35" s="52"/>
      <c r="W35" s="136" t="s">
        <v>690</v>
      </c>
      <c r="X35" s="127" t="s">
        <v>508</v>
      </c>
      <c r="Y35" s="127" t="s">
        <v>691</v>
      </c>
      <c r="Z35" s="131" t="s">
        <v>692</v>
      </c>
      <c r="AA35" s="138" t="s">
        <v>693</v>
      </c>
      <c r="AB35" s="138" t="s">
        <v>694</v>
      </c>
      <c r="AC35" s="31"/>
      <c r="AD35" s="31"/>
      <c r="AH35" s="31"/>
    </row>
    <row r="36" spans="1:42" ht="14.1" customHeight="1" x14ac:dyDescent="0.2">
      <c r="A36" s="47">
        <v>31</v>
      </c>
      <c r="B36" s="48" t="s">
        <v>182</v>
      </c>
      <c r="C36" s="49">
        <v>14</v>
      </c>
      <c r="D36" s="73">
        <v>2</v>
      </c>
      <c r="E36" s="57" t="s">
        <v>695</v>
      </c>
      <c r="F36" s="68" t="s">
        <v>688</v>
      </c>
      <c r="G36" s="68" t="s">
        <v>689</v>
      </c>
      <c r="H36" s="122" t="s">
        <v>495</v>
      </c>
      <c r="I36" s="124" t="s">
        <v>496</v>
      </c>
      <c r="J36" s="124"/>
      <c r="K36" s="50"/>
      <c r="L36" s="125"/>
      <c r="M36" s="124" t="s">
        <v>498</v>
      </c>
      <c r="N36" s="122" t="s">
        <v>499</v>
      </c>
      <c r="O36" s="124" t="s">
        <v>500</v>
      </c>
      <c r="P36" s="50"/>
      <c r="Q36" s="124" t="s">
        <v>502</v>
      </c>
      <c r="R36" s="117"/>
      <c r="S36" s="117"/>
      <c r="T36" s="116"/>
      <c r="U36" s="131" t="s">
        <v>506</v>
      </c>
      <c r="V36" s="52"/>
      <c r="W36" s="53"/>
      <c r="X36" s="131" t="s">
        <v>508</v>
      </c>
      <c r="Y36" s="116" t="s">
        <v>699</v>
      </c>
      <c r="Z36" s="116"/>
      <c r="AA36" s="116"/>
      <c r="AB36" s="136" t="s">
        <v>694</v>
      </c>
    </row>
    <row r="37" spans="1:42" ht="14.1" customHeight="1" x14ac:dyDescent="0.2">
      <c r="A37" s="47">
        <v>32</v>
      </c>
      <c r="B37" s="48" t="s">
        <v>98</v>
      </c>
      <c r="C37" s="49">
        <v>14</v>
      </c>
      <c r="D37" s="73">
        <v>0</v>
      </c>
      <c r="E37" s="57" t="s">
        <v>695</v>
      </c>
      <c r="F37" s="69"/>
      <c r="G37" s="69" t="s">
        <v>689</v>
      </c>
      <c r="H37" s="122" t="s">
        <v>495</v>
      </c>
      <c r="I37" s="124" t="s">
        <v>496</v>
      </c>
      <c r="J37" s="124"/>
      <c r="K37" s="124" t="s">
        <v>25</v>
      </c>
      <c r="L37" s="125"/>
      <c r="M37" s="117"/>
      <c r="N37" s="122" t="s">
        <v>499</v>
      </c>
      <c r="O37" s="124" t="s">
        <v>500</v>
      </c>
      <c r="P37" s="124" t="s">
        <v>501</v>
      </c>
      <c r="Q37" s="124" t="s">
        <v>502</v>
      </c>
      <c r="R37" s="117"/>
      <c r="S37" s="122" t="s">
        <v>504</v>
      </c>
      <c r="T37" s="127" t="s">
        <v>505</v>
      </c>
      <c r="U37" s="131" t="s">
        <v>506</v>
      </c>
      <c r="V37" s="131" t="s">
        <v>507</v>
      </c>
      <c r="W37" s="53"/>
      <c r="X37" s="127" t="s">
        <v>508</v>
      </c>
      <c r="Y37" s="116"/>
      <c r="Z37" s="52"/>
      <c r="AA37" s="53"/>
      <c r="AB37" s="118"/>
      <c r="AC37" s="31"/>
      <c r="AD37" s="31"/>
    </row>
    <row r="38" spans="1:42" ht="14.1" customHeight="1" x14ac:dyDescent="0.2">
      <c r="A38" s="47">
        <v>33</v>
      </c>
      <c r="B38" s="48" t="s">
        <v>585</v>
      </c>
      <c r="C38" s="49">
        <v>13</v>
      </c>
      <c r="D38" s="73">
        <v>2</v>
      </c>
      <c r="E38" s="58"/>
      <c r="F38" s="68" t="s">
        <v>688</v>
      </c>
      <c r="G38" s="72"/>
      <c r="H38" s="122" t="s">
        <v>495</v>
      </c>
      <c r="I38" s="117"/>
      <c r="J38" s="117"/>
      <c r="K38" s="117"/>
      <c r="L38" s="124" t="s">
        <v>497</v>
      </c>
      <c r="M38" s="122" t="s">
        <v>498</v>
      </c>
      <c r="N38" s="122" t="s">
        <v>499</v>
      </c>
      <c r="O38" s="124" t="s">
        <v>500</v>
      </c>
      <c r="P38" s="50"/>
      <c r="Q38" s="117"/>
      <c r="R38" s="116"/>
      <c r="S38" s="122" t="s">
        <v>504</v>
      </c>
      <c r="T38" s="116"/>
      <c r="U38" s="52"/>
      <c r="V38" s="127" t="s">
        <v>507</v>
      </c>
      <c r="W38" s="53"/>
      <c r="X38" s="131" t="s">
        <v>508</v>
      </c>
      <c r="Y38" s="116"/>
      <c r="Z38" s="52"/>
      <c r="AA38" s="136" t="s">
        <v>693</v>
      </c>
      <c r="AB38" s="136" t="s">
        <v>694</v>
      </c>
      <c r="AD38" s="31"/>
      <c r="AH38" s="31"/>
      <c r="AP38" s="34"/>
    </row>
    <row r="39" spans="1:42" ht="14.1" customHeight="1" x14ac:dyDescent="0.2">
      <c r="A39" s="47">
        <v>34</v>
      </c>
      <c r="B39" s="48" t="s">
        <v>84</v>
      </c>
      <c r="C39" s="49">
        <v>13</v>
      </c>
      <c r="D39" s="73">
        <v>0</v>
      </c>
      <c r="E39" s="58"/>
      <c r="F39" s="70"/>
      <c r="G39" s="70"/>
      <c r="H39" s="122" t="s">
        <v>495</v>
      </c>
      <c r="I39" s="116"/>
      <c r="J39" s="116"/>
      <c r="K39" s="124" t="s">
        <v>25</v>
      </c>
      <c r="L39" s="124" t="s">
        <v>497</v>
      </c>
      <c r="M39" s="116"/>
      <c r="N39" s="122" t="s">
        <v>499</v>
      </c>
      <c r="O39" s="124" t="s">
        <v>500</v>
      </c>
      <c r="P39" s="116"/>
      <c r="Q39" s="122" t="s">
        <v>502</v>
      </c>
      <c r="R39" s="124" t="s">
        <v>503</v>
      </c>
      <c r="S39" s="117"/>
      <c r="T39" s="127" t="s">
        <v>505</v>
      </c>
      <c r="U39" s="127" t="s">
        <v>506</v>
      </c>
      <c r="V39" s="52"/>
      <c r="W39" s="53"/>
      <c r="X39" s="127" t="s">
        <v>508</v>
      </c>
      <c r="Y39" s="127" t="s">
        <v>691</v>
      </c>
      <c r="Z39" s="127" t="s">
        <v>692</v>
      </c>
      <c r="AA39" s="53"/>
      <c r="AB39" s="52"/>
      <c r="AD39" s="31"/>
      <c r="AH39" s="31"/>
    </row>
    <row r="40" spans="1:42" ht="14.1" customHeight="1" x14ac:dyDescent="0.2">
      <c r="A40" s="47"/>
      <c r="B40" s="48" t="s">
        <v>583</v>
      </c>
      <c r="C40" s="49">
        <v>13</v>
      </c>
      <c r="D40" s="73">
        <v>0</v>
      </c>
      <c r="E40" s="58"/>
      <c r="F40" s="68" t="s">
        <v>688</v>
      </c>
      <c r="G40" s="68" t="s">
        <v>689</v>
      </c>
      <c r="H40" s="122" t="s">
        <v>495</v>
      </c>
      <c r="I40" s="124" t="s">
        <v>496</v>
      </c>
      <c r="J40" s="124"/>
      <c r="K40" s="122" t="s">
        <v>25</v>
      </c>
      <c r="L40" s="125"/>
      <c r="M40" s="124" t="s">
        <v>498</v>
      </c>
      <c r="N40" s="122" t="s">
        <v>499</v>
      </c>
      <c r="O40" s="117"/>
      <c r="P40" s="117"/>
      <c r="Q40" s="52"/>
      <c r="R40" s="122" t="s">
        <v>503</v>
      </c>
      <c r="S40" s="50"/>
      <c r="T40" s="127" t="s">
        <v>505</v>
      </c>
      <c r="U40" s="52"/>
      <c r="V40" s="127" t="s">
        <v>507</v>
      </c>
      <c r="W40" s="53"/>
      <c r="X40" s="116"/>
      <c r="Y40" s="52" t="s">
        <v>699</v>
      </c>
      <c r="Z40" s="116"/>
      <c r="AA40" s="118"/>
      <c r="AB40" s="53"/>
      <c r="AD40" s="31"/>
      <c r="AL40" s="31"/>
      <c r="AM40" s="31"/>
      <c r="AN40" s="31"/>
      <c r="AO40" s="31"/>
      <c r="AP40" s="34"/>
    </row>
    <row r="41" spans="1:42" ht="14.1" customHeight="1" x14ac:dyDescent="0.2">
      <c r="A41" s="47">
        <v>36</v>
      </c>
      <c r="B41" s="48" t="s">
        <v>109</v>
      </c>
      <c r="C41" s="49">
        <v>12</v>
      </c>
      <c r="D41" s="74" t="s">
        <v>696</v>
      </c>
      <c r="E41" s="57" t="s">
        <v>695</v>
      </c>
      <c r="F41" s="70"/>
      <c r="G41" s="70"/>
      <c r="H41" s="122" t="s">
        <v>495</v>
      </c>
      <c r="I41" s="122" t="s">
        <v>496</v>
      </c>
      <c r="J41" s="122"/>
      <c r="K41" s="124" t="s">
        <v>25</v>
      </c>
      <c r="L41" s="51"/>
      <c r="M41" s="124" t="s">
        <v>498</v>
      </c>
      <c r="N41" s="122" t="s">
        <v>499</v>
      </c>
      <c r="O41" s="124" t="s">
        <v>500</v>
      </c>
      <c r="P41" s="50"/>
      <c r="Q41" s="116"/>
      <c r="R41" s="122" t="s">
        <v>503</v>
      </c>
      <c r="S41" s="50"/>
      <c r="T41" s="127" t="s">
        <v>505</v>
      </c>
      <c r="U41" s="52"/>
      <c r="V41" s="116"/>
      <c r="W41" s="53"/>
      <c r="X41" s="127" t="s">
        <v>508</v>
      </c>
      <c r="Y41" s="131" t="s">
        <v>691</v>
      </c>
      <c r="Z41" s="52"/>
      <c r="AA41" s="136" t="s">
        <v>693</v>
      </c>
      <c r="AB41" s="118"/>
      <c r="AC41" s="31"/>
      <c r="AL41" s="31"/>
      <c r="AM41" s="31"/>
      <c r="AN41" s="31"/>
      <c r="AO41" s="31"/>
    </row>
    <row r="42" spans="1:42" ht="14.1" customHeight="1" x14ac:dyDescent="0.2">
      <c r="A42" s="47">
        <v>37</v>
      </c>
      <c r="B42" s="48" t="s">
        <v>66</v>
      </c>
      <c r="C42" s="49">
        <v>12</v>
      </c>
      <c r="D42" s="73">
        <v>1</v>
      </c>
      <c r="E42" s="57" t="s">
        <v>695</v>
      </c>
      <c r="F42" s="69" t="s">
        <v>688</v>
      </c>
      <c r="G42" s="68" t="s">
        <v>689</v>
      </c>
      <c r="H42" s="122" t="s">
        <v>495</v>
      </c>
      <c r="I42" s="122" t="s">
        <v>496</v>
      </c>
      <c r="J42" s="122"/>
      <c r="K42" s="50"/>
      <c r="L42" s="124" t="s">
        <v>497</v>
      </c>
      <c r="M42" s="122" t="s">
        <v>498</v>
      </c>
      <c r="N42" s="50"/>
      <c r="O42" s="122" t="s">
        <v>500</v>
      </c>
      <c r="P42" s="50"/>
      <c r="Q42" s="122" t="s">
        <v>502</v>
      </c>
      <c r="R42" s="122" t="s">
        <v>503</v>
      </c>
      <c r="S42" s="50"/>
      <c r="T42" s="127" t="s">
        <v>505</v>
      </c>
      <c r="U42" s="52"/>
      <c r="V42" s="52"/>
      <c r="W42" s="53"/>
      <c r="X42" s="116"/>
      <c r="Y42" s="116"/>
      <c r="Z42" s="52"/>
      <c r="AA42" s="138" t="s">
        <v>693</v>
      </c>
      <c r="AB42" s="52"/>
      <c r="AH42" s="31"/>
    </row>
    <row r="43" spans="1:42" ht="14.1" customHeight="1" x14ac:dyDescent="0.2">
      <c r="A43" s="47">
        <v>38</v>
      </c>
      <c r="B43" s="48" t="s">
        <v>75</v>
      </c>
      <c r="C43" s="49">
        <v>12</v>
      </c>
      <c r="D43" s="73">
        <v>0</v>
      </c>
      <c r="E43" s="57" t="s">
        <v>695</v>
      </c>
      <c r="F43" s="52"/>
      <c r="G43" s="52"/>
      <c r="H43" s="122" t="s">
        <v>495</v>
      </c>
      <c r="I43" s="124" t="s">
        <v>496</v>
      </c>
      <c r="J43" s="124" t="s">
        <v>320</v>
      </c>
      <c r="K43" s="124" t="s">
        <v>25</v>
      </c>
      <c r="L43" s="122" t="s">
        <v>497</v>
      </c>
      <c r="M43" s="117"/>
      <c r="N43" s="50"/>
      <c r="O43" s="50"/>
      <c r="P43" s="124" t="s">
        <v>501</v>
      </c>
      <c r="Q43" s="116"/>
      <c r="R43" s="52"/>
      <c r="S43" s="122" t="s">
        <v>504</v>
      </c>
      <c r="T43" s="131" t="s">
        <v>505</v>
      </c>
      <c r="U43" s="52"/>
      <c r="V43" s="52"/>
      <c r="W43" s="136" t="s">
        <v>690</v>
      </c>
      <c r="X43" s="52"/>
      <c r="Y43" s="52"/>
      <c r="Z43" s="127" t="s">
        <v>692</v>
      </c>
      <c r="AA43" s="138" t="s">
        <v>693</v>
      </c>
      <c r="AB43" s="52"/>
      <c r="AD43" s="31"/>
    </row>
    <row r="44" spans="1:42" ht="14.1" customHeight="1" x14ac:dyDescent="0.2">
      <c r="A44" s="47">
        <v>39</v>
      </c>
      <c r="B44" s="48" t="s">
        <v>116</v>
      </c>
      <c r="C44" s="49">
        <v>11</v>
      </c>
      <c r="D44" s="74">
        <v>2</v>
      </c>
      <c r="E44" s="58"/>
      <c r="F44" s="69" t="s">
        <v>688</v>
      </c>
      <c r="G44" s="68" t="s">
        <v>689</v>
      </c>
      <c r="H44" s="50"/>
      <c r="I44" s="117"/>
      <c r="J44" s="117"/>
      <c r="K44" s="52"/>
      <c r="L44" s="52"/>
      <c r="M44" s="124" t="s">
        <v>498</v>
      </c>
      <c r="N44" s="122" t="s">
        <v>499</v>
      </c>
      <c r="O44" s="116"/>
      <c r="P44" s="124" t="s">
        <v>501</v>
      </c>
      <c r="Q44" s="116"/>
      <c r="R44" s="124" t="s">
        <v>503</v>
      </c>
      <c r="S44" s="124" t="s">
        <v>504</v>
      </c>
      <c r="T44" s="131" t="s">
        <v>505</v>
      </c>
      <c r="U44" s="52"/>
      <c r="V44" s="131" t="s">
        <v>507</v>
      </c>
      <c r="W44" s="53"/>
      <c r="X44" s="52"/>
      <c r="Y44" s="131" t="s">
        <v>691</v>
      </c>
      <c r="Z44" s="52"/>
      <c r="AA44" s="116"/>
      <c r="AB44" s="53"/>
      <c r="AC44" s="31"/>
      <c r="AL44" s="31"/>
      <c r="AM44" s="31"/>
      <c r="AN44" s="31"/>
      <c r="AO44" s="31"/>
    </row>
    <row r="45" spans="1:42" ht="14.1" customHeight="1" x14ac:dyDescent="0.2">
      <c r="A45" s="47">
        <v>40</v>
      </c>
      <c r="B45" s="48" t="s">
        <v>563</v>
      </c>
      <c r="C45" s="49">
        <v>11</v>
      </c>
      <c r="D45" s="73">
        <v>1</v>
      </c>
      <c r="E45" s="58"/>
      <c r="F45" s="70"/>
      <c r="G45" s="68" t="s">
        <v>689</v>
      </c>
      <c r="H45" s="122" t="s">
        <v>495</v>
      </c>
      <c r="I45" s="124" t="s">
        <v>496</v>
      </c>
      <c r="J45" s="124"/>
      <c r="K45" s="116"/>
      <c r="L45" s="122" t="s">
        <v>497</v>
      </c>
      <c r="M45" s="122" t="s">
        <v>498</v>
      </c>
      <c r="N45" s="50"/>
      <c r="O45" s="122" t="s">
        <v>500</v>
      </c>
      <c r="P45" s="124" t="s">
        <v>501</v>
      </c>
      <c r="Q45" s="50"/>
      <c r="R45" s="124" t="s">
        <v>503</v>
      </c>
      <c r="S45" s="52"/>
      <c r="T45" s="116"/>
      <c r="U45" s="52"/>
      <c r="V45" s="116"/>
      <c r="W45" s="52"/>
      <c r="X45" s="131" t="s">
        <v>508</v>
      </c>
      <c r="Y45" s="52"/>
      <c r="Z45" s="127" t="s">
        <v>692</v>
      </c>
      <c r="AA45" s="136" t="s">
        <v>693</v>
      </c>
      <c r="AB45" s="53"/>
      <c r="AL45" s="31"/>
      <c r="AM45" s="31"/>
      <c r="AN45" s="31"/>
      <c r="AO45" s="31"/>
    </row>
    <row r="46" spans="1:42" ht="14.1" customHeight="1" x14ac:dyDescent="0.2">
      <c r="A46" s="47">
        <v>41</v>
      </c>
      <c r="B46" s="48" t="s">
        <v>541</v>
      </c>
      <c r="C46" s="49">
        <v>11</v>
      </c>
      <c r="D46" s="73">
        <v>0</v>
      </c>
      <c r="E46" s="58"/>
      <c r="F46" s="70"/>
      <c r="G46" s="69" t="s">
        <v>689</v>
      </c>
      <c r="H46" s="122" t="s">
        <v>495</v>
      </c>
      <c r="I46" s="124" t="s">
        <v>496</v>
      </c>
      <c r="J46" s="124"/>
      <c r="K46" s="124" t="s">
        <v>25</v>
      </c>
      <c r="L46" s="125"/>
      <c r="M46" s="124" t="s">
        <v>498</v>
      </c>
      <c r="N46" s="122" t="s">
        <v>499</v>
      </c>
      <c r="O46" s="117"/>
      <c r="P46" s="117"/>
      <c r="Q46" s="122" t="s">
        <v>502</v>
      </c>
      <c r="R46" s="50"/>
      <c r="S46" s="52"/>
      <c r="T46" s="127" t="s">
        <v>505</v>
      </c>
      <c r="U46" s="52"/>
      <c r="V46" s="116"/>
      <c r="W46" s="53"/>
      <c r="X46" s="116"/>
      <c r="Y46" s="52"/>
      <c r="Z46" s="52"/>
      <c r="AA46" s="138" t="s">
        <v>693</v>
      </c>
      <c r="AB46" s="136" t="s">
        <v>694</v>
      </c>
      <c r="AC46" s="31"/>
      <c r="AD46" s="31"/>
      <c r="AH46" s="31"/>
    </row>
    <row r="47" spans="1:42" ht="14.1" customHeight="1" x14ac:dyDescent="0.2">
      <c r="A47" s="47"/>
      <c r="B47" s="48" t="s">
        <v>574</v>
      </c>
      <c r="C47" s="49">
        <v>11</v>
      </c>
      <c r="D47" s="73">
        <v>0</v>
      </c>
      <c r="E47" s="57" t="s">
        <v>695</v>
      </c>
      <c r="F47" s="70"/>
      <c r="G47" s="69" t="s">
        <v>689</v>
      </c>
      <c r="H47" s="122" t="s">
        <v>495</v>
      </c>
      <c r="I47" s="124" t="s">
        <v>496</v>
      </c>
      <c r="J47" s="124" t="s">
        <v>320</v>
      </c>
      <c r="K47" s="122" t="s">
        <v>25</v>
      </c>
      <c r="L47" s="50"/>
      <c r="M47" s="124" t="s">
        <v>498</v>
      </c>
      <c r="N47" s="50"/>
      <c r="O47" s="122" t="s">
        <v>500</v>
      </c>
      <c r="P47" s="50"/>
      <c r="Q47" s="117"/>
      <c r="R47" s="122" t="s">
        <v>503</v>
      </c>
      <c r="S47" s="117"/>
      <c r="T47" s="52"/>
      <c r="U47" s="52"/>
      <c r="V47" s="52"/>
      <c r="W47" s="53"/>
      <c r="X47" s="127" t="s">
        <v>508</v>
      </c>
      <c r="Y47" s="52"/>
      <c r="Z47" s="52"/>
      <c r="AA47" s="53"/>
      <c r="AB47" s="136" t="s">
        <v>694</v>
      </c>
      <c r="AC47" s="31"/>
      <c r="AH47" s="31"/>
    </row>
    <row r="48" spans="1:42" ht="14.1" customHeight="1" x14ac:dyDescent="0.2">
      <c r="A48" s="47">
        <v>43</v>
      </c>
      <c r="B48" s="48" t="s">
        <v>584</v>
      </c>
      <c r="C48" s="49">
        <v>10</v>
      </c>
      <c r="D48" s="73">
        <v>2</v>
      </c>
      <c r="E48" s="58"/>
      <c r="F48" s="69" t="s">
        <v>688</v>
      </c>
      <c r="G48" s="69" t="s">
        <v>689</v>
      </c>
      <c r="H48" s="50"/>
      <c r="I48" s="124" t="s">
        <v>496</v>
      </c>
      <c r="J48" s="124"/>
      <c r="K48" s="122" t="s">
        <v>25</v>
      </c>
      <c r="L48" s="122" t="s">
        <v>497</v>
      </c>
      <c r="M48" s="122" t="s">
        <v>498</v>
      </c>
      <c r="N48" s="122" t="s">
        <v>499</v>
      </c>
      <c r="O48" s="117"/>
      <c r="P48" s="50"/>
      <c r="Q48" s="122" t="s">
        <v>502</v>
      </c>
      <c r="R48" s="116"/>
      <c r="S48" s="50"/>
      <c r="T48" s="127" t="s">
        <v>505</v>
      </c>
      <c r="U48" s="116"/>
      <c r="V48" s="127" t="s">
        <v>507</v>
      </c>
      <c r="W48" s="53"/>
      <c r="X48" s="116"/>
      <c r="Y48" s="52"/>
      <c r="Z48" s="116"/>
      <c r="AA48" s="53"/>
      <c r="AB48" s="53"/>
      <c r="AC48" s="31"/>
    </row>
    <row r="49" spans="1:28" ht="14.1" customHeight="1" x14ac:dyDescent="0.2">
      <c r="A49" s="47">
        <v>44</v>
      </c>
      <c r="B49" s="48" t="s">
        <v>526</v>
      </c>
      <c r="C49" s="49">
        <v>10</v>
      </c>
      <c r="D49" s="73">
        <v>1</v>
      </c>
      <c r="E49" s="57" t="s">
        <v>695</v>
      </c>
      <c r="F49" s="52"/>
      <c r="G49" s="69" t="s">
        <v>689</v>
      </c>
      <c r="H49" s="52"/>
      <c r="I49" s="124" t="s">
        <v>496</v>
      </c>
      <c r="J49" s="124"/>
      <c r="K49" s="124" t="s">
        <v>25</v>
      </c>
      <c r="L49" s="117"/>
      <c r="M49" s="116"/>
      <c r="N49" s="52"/>
      <c r="O49" s="116"/>
      <c r="P49" s="52"/>
      <c r="Q49" s="124" t="s">
        <v>502</v>
      </c>
      <c r="R49" s="124" t="s">
        <v>503</v>
      </c>
      <c r="S49" s="52"/>
      <c r="T49" s="131" t="s">
        <v>505</v>
      </c>
      <c r="U49" s="116"/>
      <c r="V49" s="52"/>
      <c r="W49" s="52"/>
      <c r="X49" s="116"/>
      <c r="Y49" s="127" t="s">
        <v>691</v>
      </c>
      <c r="Z49" s="127" t="s">
        <v>692</v>
      </c>
      <c r="AA49" s="136" t="s">
        <v>693</v>
      </c>
      <c r="AB49" s="116"/>
    </row>
    <row r="50" spans="1:28" ht="14.1" customHeight="1" x14ac:dyDescent="0.2">
      <c r="A50" s="47"/>
      <c r="B50" s="48" t="s">
        <v>254</v>
      </c>
      <c r="C50" s="49">
        <v>10</v>
      </c>
      <c r="D50" s="73">
        <v>1</v>
      </c>
      <c r="E50" s="57" t="s">
        <v>695</v>
      </c>
      <c r="F50" s="69" t="s">
        <v>688</v>
      </c>
      <c r="G50" s="68"/>
      <c r="H50" s="50"/>
      <c r="I50" s="116"/>
      <c r="J50" s="116"/>
      <c r="K50" s="52"/>
      <c r="L50" s="116"/>
      <c r="M50" s="122" t="s">
        <v>498</v>
      </c>
      <c r="N50" s="52"/>
      <c r="O50" s="124" t="s">
        <v>500</v>
      </c>
      <c r="P50" s="124" t="s">
        <v>501</v>
      </c>
      <c r="Q50" s="122" t="s">
        <v>502</v>
      </c>
      <c r="R50" s="52"/>
      <c r="S50" s="122" t="s">
        <v>504</v>
      </c>
      <c r="T50" s="116"/>
      <c r="U50" s="127" t="s">
        <v>506</v>
      </c>
      <c r="V50" s="52"/>
      <c r="W50" s="136" t="s">
        <v>690</v>
      </c>
      <c r="X50" s="127" t="s">
        <v>508</v>
      </c>
      <c r="Y50" s="52"/>
      <c r="Z50" s="116"/>
      <c r="AA50" s="52"/>
      <c r="AB50" s="52"/>
    </row>
    <row r="51" spans="1:28" ht="14.1" customHeight="1" x14ac:dyDescent="0.2">
      <c r="A51" s="47">
        <v>46</v>
      </c>
      <c r="B51" s="48" t="s">
        <v>263</v>
      </c>
      <c r="C51" s="49">
        <v>10</v>
      </c>
      <c r="D51" s="73">
        <v>0</v>
      </c>
      <c r="E51" s="58"/>
      <c r="F51" s="68" t="s">
        <v>688</v>
      </c>
      <c r="G51" s="69" t="s">
        <v>689</v>
      </c>
      <c r="H51" s="122" t="s">
        <v>495</v>
      </c>
      <c r="I51" s="117"/>
      <c r="J51" s="117"/>
      <c r="K51" s="124" t="s">
        <v>25</v>
      </c>
      <c r="L51" s="125"/>
      <c r="M51" s="124" t="s">
        <v>498</v>
      </c>
      <c r="N51" s="50"/>
      <c r="O51" s="117"/>
      <c r="P51" s="124" t="s">
        <v>501</v>
      </c>
      <c r="Q51" s="52"/>
      <c r="R51" s="116"/>
      <c r="S51" s="116"/>
      <c r="T51" s="116"/>
      <c r="U51" s="52"/>
      <c r="V51" s="52"/>
      <c r="W51" s="52"/>
      <c r="X51" s="52"/>
      <c r="Y51" s="127" t="s">
        <v>691</v>
      </c>
      <c r="Z51" s="127" t="s">
        <v>692</v>
      </c>
      <c r="AA51" s="116"/>
      <c r="AB51" s="138" t="s">
        <v>694</v>
      </c>
    </row>
    <row r="52" spans="1:28" ht="14.1" customHeight="1" x14ac:dyDescent="0.2">
      <c r="A52" s="47"/>
      <c r="B52" s="48" t="s">
        <v>471</v>
      </c>
      <c r="C52" s="49">
        <v>10</v>
      </c>
      <c r="D52" s="73">
        <v>0</v>
      </c>
      <c r="E52" s="57" t="s">
        <v>695</v>
      </c>
      <c r="F52" s="68" t="s">
        <v>688</v>
      </c>
      <c r="G52" s="68" t="s">
        <v>689</v>
      </c>
      <c r="H52" s="122" t="s">
        <v>495</v>
      </c>
      <c r="I52" s="124" t="s">
        <v>496</v>
      </c>
      <c r="J52" s="124"/>
      <c r="K52" s="124" t="s">
        <v>25</v>
      </c>
      <c r="L52" s="124" t="s">
        <v>497</v>
      </c>
      <c r="M52" s="122" t="s">
        <v>498</v>
      </c>
      <c r="N52" s="122" t="s">
        <v>499</v>
      </c>
      <c r="O52" s="50"/>
      <c r="P52" s="117"/>
      <c r="Q52" s="117"/>
      <c r="R52" s="122" t="s">
        <v>503</v>
      </c>
      <c r="S52" s="117"/>
      <c r="T52" s="116"/>
      <c r="U52" s="52"/>
      <c r="V52" s="52"/>
      <c r="W52" s="53"/>
      <c r="X52" s="116"/>
      <c r="Y52" s="52"/>
      <c r="Z52" s="52"/>
      <c r="AA52" s="53"/>
      <c r="AB52" s="52"/>
    </row>
    <row r="53" spans="1:28" ht="14.1" customHeight="1" x14ac:dyDescent="0.2">
      <c r="A53" s="47">
        <v>48</v>
      </c>
      <c r="B53" s="48" t="s">
        <v>447</v>
      </c>
      <c r="C53" s="49">
        <v>9</v>
      </c>
      <c r="D53" s="73">
        <v>1</v>
      </c>
      <c r="E53" s="58"/>
      <c r="F53" s="69" t="s">
        <v>688</v>
      </c>
      <c r="G53" s="68" t="s">
        <v>689</v>
      </c>
      <c r="H53" s="122" t="s">
        <v>495</v>
      </c>
      <c r="I53" s="124" t="s">
        <v>496</v>
      </c>
      <c r="J53" s="124"/>
      <c r="K53" s="117"/>
      <c r="L53" s="124" t="s">
        <v>497</v>
      </c>
      <c r="M53" s="117"/>
      <c r="N53" s="50"/>
      <c r="O53" s="124" t="s">
        <v>500</v>
      </c>
      <c r="P53" s="52"/>
      <c r="Q53" s="50"/>
      <c r="R53" s="52"/>
      <c r="S53" s="50"/>
      <c r="T53" s="127" t="s">
        <v>505</v>
      </c>
      <c r="U53" s="127" t="s">
        <v>506</v>
      </c>
      <c r="V53" s="52"/>
      <c r="W53" s="53"/>
      <c r="X53" s="52"/>
      <c r="Y53" s="116"/>
      <c r="Z53" s="116"/>
      <c r="AA53" s="116"/>
      <c r="AB53" s="52"/>
    </row>
    <row r="54" spans="1:28" ht="14.1" customHeight="1" x14ac:dyDescent="0.2">
      <c r="A54" s="47"/>
      <c r="B54" s="48" t="s">
        <v>56</v>
      </c>
      <c r="C54" s="49">
        <v>9</v>
      </c>
      <c r="D54" s="73">
        <v>1</v>
      </c>
      <c r="E54" s="58"/>
      <c r="F54" s="70"/>
      <c r="G54" s="68" t="s">
        <v>689</v>
      </c>
      <c r="H54" s="52"/>
      <c r="I54" s="124" t="s">
        <v>496</v>
      </c>
      <c r="J54" s="124"/>
      <c r="K54" s="122" t="s">
        <v>25</v>
      </c>
      <c r="L54" s="52"/>
      <c r="M54" s="124" t="s">
        <v>498</v>
      </c>
      <c r="N54" s="122" t="s">
        <v>499</v>
      </c>
      <c r="O54" s="52"/>
      <c r="P54" s="122" t="s">
        <v>501</v>
      </c>
      <c r="Q54" s="52"/>
      <c r="R54" s="52"/>
      <c r="S54" s="52"/>
      <c r="T54" s="52"/>
      <c r="U54" s="116"/>
      <c r="V54" s="52"/>
      <c r="W54" s="52"/>
      <c r="X54" s="52"/>
      <c r="Y54" s="131" t="s">
        <v>691</v>
      </c>
      <c r="Z54" s="127" t="s">
        <v>692</v>
      </c>
      <c r="AA54" s="52"/>
      <c r="AB54" s="138" t="s">
        <v>694</v>
      </c>
    </row>
    <row r="55" spans="1:28" ht="14.1" customHeight="1" x14ac:dyDescent="0.2">
      <c r="A55" s="47"/>
      <c r="B55" s="48" t="s">
        <v>104</v>
      </c>
      <c r="C55" s="49">
        <v>9</v>
      </c>
      <c r="D55" s="73">
        <v>1</v>
      </c>
      <c r="E55" s="57" t="s">
        <v>695</v>
      </c>
      <c r="F55" s="68" t="s">
        <v>688</v>
      </c>
      <c r="G55" s="72"/>
      <c r="H55" s="50"/>
      <c r="I55" s="124" t="s">
        <v>496</v>
      </c>
      <c r="J55" s="124" t="s">
        <v>320</v>
      </c>
      <c r="K55" s="122" t="s">
        <v>25</v>
      </c>
      <c r="L55" s="122" t="s">
        <v>497</v>
      </c>
      <c r="M55" s="50"/>
      <c r="N55" s="50"/>
      <c r="O55" s="124" t="s">
        <v>500</v>
      </c>
      <c r="P55" s="117"/>
      <c r="Q55" s="122" t="s">
        <v>502</v>
      </c>
      <c r="R55" s="50"/>
      <c r="S55" s="50"/>
      <c r="T55" s="116"/>
      <c r="U55" s="52"/>
      <c r="V55" s="52"/>
      <c r="W55" s="52"/>
      <c r="X55" s="52"/>
      <c r="Y55" s="127" t="s">
        <v>691</v>
      </c>
      <c r="Z55" s="116"/>
      <c r="AA55" s="52"/>
      <c r="AB55" s="52"/>
    </row>
    <row r="56" spans="1:28" ht="14.1" customHeight="1" x14ac:dyDescent="0.2">
      <c r="A56" s="47">
        <v>51</v>
      </c>
      <c r="B56" s="48" t="s">
        <v>97</v>
      </c>
      <c r="C56" s="49">
        <v>9</v>
      </c>
      <c r="D56" s="73">
        <v>0</v>
      </c>
      <c r="E56" s="58"/>
      <c r="F56" s="52"/>
      <c r="G56" s="68" t="s">
        <v>689</v>
      </c>
      <c r="H56" s="122" t="s">
        <v>495</v>
      </c>
      <c r="I56" s="124" t="s">
        <v>496</v>
      </c>
      <c r="J56" s="124"/>
      <c r="K56" s="117"/>
      <c r="L56" s="116"/>
      <c r="M56" s="52"/>
      <c r="N56" s="122" t="s">
        <v>499</v>
      </c>
      <c r="O56" s="116"/>
      <c r="P56" s="116"/>
      <c r="Q56" s="116"/>
      <c r="R56" s="52"/>
      <c r="S56" s="52"/>
      <c r="T56" s="52"/>
      <c r="U56" s="127" t="s">
        <v>506</v>
      </c>
      <c r="V56" s="52"/>
      <c r="W56" s="136" t="s">
        <v>690</v>
      </c>
      <c r="X56" s="127" t="s">
        <v>508</v>
      </c>
      <c r="Y56" s="52"/>
      <c r="Z56" s="127" t="s">
        <v>692</v>
      </c>
      <c r="AA56" s="52"/>
      <c r="AB56" s="138" t="s">
        <v>694</v>
      </c>
    </row>
    <row r="57" spans="1:28" ht="14.1" customHeight="1" x14ac:dyDescent="0.2">
      <c r="A57" s="47"/>
      <c r="B57" s="48" t="s">
        <v>367</v>
      </c>
      <c r="C57" s="49">
        <v>9</v>
      </c>
      <c r="D57" s="73">
        <v>0</v>
      </c>
      <c r="E57" s="58"/>
      <c r="F57" s="69" t="s">
        <v>688</v>
      </c>
      <c r="G57" s="133"/>
      <c r="H57" s="122" t="s">
        <v>495</v>
      </c>
      <c r="I57" s="116"/>
      <c r="J57" s="116"/>
      <c r="K57" s="124" t="s">
        <v>25</v>
      </c>
      <c r="L57" s="52"/>
      <c r="M57" s="124" t="s">
        <v>498</v>
      </c>
      <c r="N57" s="52"/>
      <c r="O57" s="52"/>
      <c r="P57" s="122" t="s">
        <v>501</v>
      </c>
      <c r="Q57" s="116"/>
      <c r="R57" s="52"/>
      <c r="S57" s="52"/>
      <c r="T57" s="52"/>
      <c r="U57" s="52"/>
      <c r="V57" s="52"/>
      <c r="W57" s="52"/>
      <c r="X57" s="127" t="s">
        <v>508</v>
      </c>
      <c r="Y57" s="127" t="s">
        <v>691</v>
      </c>
      <c r="Z57" s="131" t="s">
        <v>692</v>
      </c>
      <c r="AA57" s="52"/>
      <c r="AB57" s="136" t="s">
        <v>694</v>
      </c>
    </row>
    <row r="58" spans="1:28" ht="14.1" customHeight="1" x14ac:dyDescent="0.2">
      <c r="A58" s="129">
        <v>53</v>
      </c>
      <c r="B58" s="48" t="s">
        <v>343</v>
      </c>
      <c r="C58" s="49">
        <v>8</v>
      </c>
      <c r="D58" s="73">
        <v>1</v>
      </c>
      <c r="E58" s="58"/>
      <c r="F58" s="52"/>
      <c r="G58" s="70"/>
      <c r="H58" s="52"/>
      <c r="I58" s="52"/>
      <c r="J58" s="52"/>
      <c r="K58" s="52"/>
      <c r="L58" s="52"/>
      <c r="M58" s="52"/>
      <c r="N58" s="52"/>
      <c r="O58" s="52"/>
      <c r="P58" s="122" t="s">
        <v>501</v>
      </c>
      <c r="Q58" s="122" t="s">
        <v>502</v>
      </c>
      <c r="R58" s="124" t="s">
        <v>503</v>
      </c>
      <c r="S58" s="52"/>
      <c r="T58" s="127" t="s">
        <v>505</v>
      </c>
      <c r="U58" s="52"/>
      <c r="V58" s="127" t="s">
        <v>507</v>
      </c>
      <c r="W58" s="136" t="s">
        <v>690</v>
      </c>
      <c r="X58" s="131" t="s">
        <v>508</v>
      </c>
      <c r="Y58" s="52"/>
      <c r="Z58" s="116"/>
      <c r="AA58" s="136" t="s">
        <v>693</v>
      </c>
      <c r="AB58" s="116"/>
    </row>
    <row r="59" spans="1:28" ht="14.1" customHeight="1" x14ac:dyDescent="0.2">
      <c r="A59" s="47"/>
      <c r="B59" s="48" t="s">
        <v>67</v>
      </c>
      <c r="C59" s="49">
        <v>8</v>
      </c>
      <c r="D59" s="73">
        <v>1</v>
      </c>
      <c r="E59" s="58"/>
      <c r="F59" s="52"/>
      <c r="G59" s="52"/>
      <c r="H59" s="52"/>
      <c r="I59" s="52"/>
      <c r="J59" s="52"/>
      <c r="K59" s="122" t="s">
        <v>25</v>
      </c>
      <c r="L59" s="52"/>
      <c r="M59" s="122" t="s">
        <v>498</v>
      </c>
      <c r="N59" s="52"/>
      <c r="O59" s="52"/>
      <c r="P59" s="52"/>
      <c r="Q59" s="116"/>
      <c r="R59" s="124" t="s">
        <v>503</v>
      </c>
      <c r="S59" s="116"/>
      <c r="T59" s="127" t="s">
        <v>505</v>
      </c>
      <c r="U59" s="52"/>
      <c r="V59" s="52"/>
      <c r="W59" s="136" t="s">
        <v>690</v>
      </c>
      <c r="X59" s="52"/>
      <c r="Y59" s="116" t="s">
        <v>699</v>
      </c>
      <c r="Z59" s="52"/>
      <c r="AA59" s="52"/>
      <c r="AB59" s="116"/>
    </row>
    <row r="60" spans="1:28" ht="14.1" customHeight="1" x14ac:dyDescent="0.2">
      <c r="A60" s="47"/>
      <c r="B60" s="48" t="s">
        <v>578</v>
      </c>
      <c r="C60" s="49">
        <v>8</v>
      </c>
      <c r="D60" s="73">
        <v>1</v>
      </c>
      <c r="E60" s="58"/>
      <c r="F60" s="52"/>
      <c r="G60" s="68" t="s">
        <v>689</v>
      </c>
      <c r="H60" s="122" t="s">
        <v>495</v>
      </c>
      <c r="I60" s="124" t="s">
        <v>496</v>
      </c>
      <c r="J60" s="124"/>
      <c r="K60" s="116"/>
      <c r="L60" s="52"/>
      <c r="M60" s="52"/>
      <c r="N60" s="122" t="s">
        <v>499</v>
      </c>
      <c r="O60" s="122" t="s">
        <v>500</v>
      </c>
      <c r="P60" s="122" t="s">
        <v>501</v>
      </c>
      <c r="Q60" s="122" t="s">
        <v>502</v>
      </c>
      <c r="R60" s="122" t="s">
        <v>503</v>
      </c>
      <c r="S60" s="50"/>
      <c r="T60" s="52"/>
      <c r="U60" s="50"/>
      <c r="V60" s="50"/>
      <c r="W60" s="53"/>
      <c r="X60" s="52"/>
      <c r="Y60" s="116"/>
      <c r="Z60" s="116"/>
      <c r="AA60" s="116"/>
      <c r="AB60" s="52"/>
    </row>
    <row r="61" spans="1:28" ht="14.1" customHeight="1" x14ac:dyDescent="0.2">
      <c r="A61" s="47">
        <v>56</v>
      </c>
      <c r="B61" s="48" t="s">
        <v>634</v>
      </c>
      <c r="C61" s="49">
        <v>7</v>
      </c>
      <c r="D61" s="73">
        <v>1</v>
      </c>
      <c r="E61" s="57" t="s">
        <v>695</v>
      </c>
      <c r="F61" s="68" t="s">
        <v>688</v>
      </c>
      <c r="G61" s="69" t="s">
        <v>689</v>
      </c>
      <c r="H61" s="50"/>
      <c r="I61" s="117"/>
      <c r="J61" s="117"/>
      <c r="K61" s="50"/>
      <c r="L61" s="124" t="s">
        <v>497</v>
      </c>
      <c r="M61" s="52"/>
      <c r="N61" s="52"/>
      <c r="O61" s="124" t="s">
        <v>500</v>
      </c>
      <c r="P61" s="116"/>
      <c r="Q61" s="122" t="s">
        <v>502</v>
      </c>
      <c r="R61" s="52"/>
      <c r="S61" s="52"/>
      <c r="T61" s="52"/>
      <c r="U61" s="52"/>
      <c r="V61" s="52"/>
      <c r="W61" s="52"/>
      <c r="X61" s="116"/>
      <c r="Y61" s="116"/>
      <c r="Z61" s="52"/>
      <c r="AA61" s="136" t="s">
        <v>693</v>
      </c>
      <c r="AB61" s="52"/>
    </row>
    <row r="62" spans="1:28" ht="14.1" customHeight="1" x14ac:dyDescent="0.2">
      <c r="A62" s="47">
        <v>57</v>
      </c>
      <c r="B62" s="48" t="s">
        <v>45</v>
      </c>
      <c r="C62" s="49">
        <v>7</v>
      </c>
      <c r="D62" s="73">
        <v>0</v>
      </c>
      <c r="E62" s="58"/>
      <c r="F62" s="69" t="s">
        <v>688</v>
      </c>
      <c r="G62" s="69" t="s">
        <v>689</v>
      </c>
      <c r="H62" s="50"/>
      <c r="I62" s="124" t="s">
        <v>496</v>
      </c>
      <c r="J62" s="124"/>
      <c r="K62" s="122" t="s">
        <v>25</v>
      </c>
      <c r="L62" s="50"/>
      <c r="M62" s="117"/>
      <c r="N62" s="122" t="s">
        <v>499</v>
      </c>
      <c r="O62" s="122" t="s">
        <v>500</v>
      </c>
      <c r="P62" s="117"/>
      <c r="Q62" s="116"/>
      <c r="R62" s="52"/>
      <c r="S62" s="52"/>
      <c r="T62" s="52"/>
      <c r="U62" s="52"/>
      <c r="V62" s="52"/>
      <c r="W62" s="136" t="s">
        <v>690</v>
      </c>
      <c r="X62" s="52"/>
      <c r="Y62" s="116"/>
      <c r="Z62" s="52"/>
      <c r="AA62" s="116"/>
      <c r="AB62" s="52"/>
    </row>
    <row r="63" spans="1:28" ht="14.1" customHeight="1" x14ac:dyDescent="0.2">
      <c r="A63" s="47">
        <v>58</v>
      </c>
      <c r="B63" s="48" t="s">
        <v>591</v>
      </c>
      <c r="C63" s="49">
        <v>6</v>
      </c>
      <c r="D63" s="73">
        <v>1</v>
      </c>
      <c r="E63" s="58"/>
      <c r="F63" s="52"/>
      <c r="G63" s="70"/>
      <c r="H63" s="52"/>
      <c r="I63" s="116"/>
      <c r="J63" s="116"/>
      <c r="K63" s="116"/>
      <c r="L63" s="52"/>
      <c r="M63" s="116"/>
      <c r="N63" s="52"/>
      <c r="O63" s="52"/>
      <c r="P63" s="116"/>
      <c r="Q63" s="127" t="s">
        <v>502</v>
      </c>
      <c r="R63" s="122" t="s">
        <v>503</v>
      </c>
      <c r="S63" s="52"/>
      <c r="T63" s="52"/>
      <c r="U63" s="52"/>
      <c r="V63" s="52"/>
      <c r="W63" s="136" t="s">
        <v>690</v>
      </c>
      <c r="X63" s="131" t="s">
        <v>508</v>
      </c>
      <c r="Y63" s="52"/>
      <c r="Z63" s="127" t="s">
        <v>692</v>
      </c>
      <c r="AA63" s="136" t="s">
        <v>693</v>
      </c>
      <c r="AB63" s="52"/>
    </row>
    <row r="64" spans="1:28" ht="14.1" customHeight="1" x14ac:dyDescent="0.2">
      <c r="A64" s="47"/>
      <c r="B64" s="48" t="s">
        <v>609</v>
      </c>
      <c r="C64" s="49">
        <v>6</v>
      </c>
      <c r="D64" s="73">
        <v>1</v>
      </c>
      <c r="E64" s="58"/>
      <c r="F64" s="70"/>
      <c r="G64" s="70"/>
      <c r="H64" s="52"/>
      <c r="I64" s="52"/>
      <c r="J64" s="52"/>
      <c r="K64" s="116"/>
      <c r="L64" s="52"/>
      <c r="M64" s="52"/>
      <c r="N64" s="52"/>
      <c r="O64" s="52"/>
      <c r="P64" s="122" t="s">
        <v>501</v>
      </c>
      <c r="Q64" s="52"/>
      <c r="R64" s="122" t="s">
        <v>503</v>
      </c>
      <c r="S64" s="52"/>
      <c r="T64" s="116"/>
      <c r="U64" s="52"/>
      <c r="V64" s="127" t="s">
        <v>507</v>
      </c>
      <c r="W64" s="136" t="s">
        <v>690</v>
      </c>
      <c r="X64" s="127" t="s">
        <v>508</v>
      </c>
      <c r="Y64" s="52"/>
      <c r="Z64" s="52"/>
      <c r="AA64" s="136" t="s">
        <v>693</v>
      </c>
      <c r="AB64" s="52"/>
    </row>
    <row r="65" spans="1:28" ht="14.1" customHeight="1" x14ac:dyDescent="0.2">
      <c r="A65" s="47">
        <v>60</v>
      </c>
      <c r="B65" s="48" t="s">
        <v>451</v>
      </c>
      <c r="C65" s="49">
        <v>6</v>
      </c>
      <c r="D65" s="73">
        <v>0</v>
      </c>
      <c r="E65" s="58"/>
      <c r="F65" s="69" t="s">
        <v>688</v>
      </c>
      <c r="G65" s="50"/>
      <c r="H65" s="122" t="s">
        <v>495</v>
      </c>
      <c r="I65" s="116"/>
      <c r="J65" s="116"/>
      <c r="K65" s="52"/>
      <c r="L65" s="116"/>
      <c r="M65" s="52"/>
      <c r="N65" s="52"/>
      <c r="O65" s="52"/>
      <c r="P65" s="52"/>
      <c r="Q65" s="122" t="s">
        <v>502</v>
      </c>
      <c r="R65" s="52"/>
      <c r="S65" s="52"/>
      <c r="T65" s="52"/>
      <c r="U65" s="116"/>
      <c r="V65" s="131" t="s">
        <v>507</v>
      </c>
      <c r="W65" s="52"/>
      <c r="X65" s="127" t="s">
        <v>508</v>
      </c>
      <c r="Y65" s="52"/>
      <c r="Z65" s="52"/>
      <c r="AA65" s="52"/>
      <c r="AB65" s="52"/>
    </row>
    <row r="66" spans="1:28" ht="14.1" customHeight="1" x14ac:dyDescent="0.2">
      <c r="A66" s="47"/>
      <c r="B66" s="48" t="s">
        <v>567</v>
      </c>
      <c r="C66" s="49">
        <v>6</v>
      </c>
      <c r="D66" s="73">
        <v>0</v>
      </c>
      <c r="E66" s="58"/>
      <c r="F66" s="52"/>
      <c r="G66" s="69" t="s">
        <v>689</v>
      </c>
      <c r="H66" s="122" t="s">
        <v>495</v>
      </c>
      <c r="I66" s="124" t="s">
        <v>496</v>
      </c>
      <c r="J66" s="124"/>
      <c r="K66" s="124" t="s">
        <v>25</v>
      </c>
      <c r="L66" s="122" t="s">
        <v>497</v>
      </c>
      <c r="M66" s="122" t="s">
        <v>498</v>
      </c>
      <c r="N66" s="50"/>
      <c r="O66" s="59"/>
      <c r="P66" s="50"/>
      <c r="Q66" s="52"/>
      <c r="R66" s="52"/>
      <c r="S66" s="52"/>
      <c r="T66" s="52"/>
      <c r="U66" s="52"/>
      <c r="V66" s="116"/>
      <c r="W66" s="52"/>
      <c r="X66" s="116"/>
      <c r="Y66" s="52"/>
      <c r="Z66" s="52"/>
      <c r="AA66" s="116"/>
      <c r="AB66" s="52"/>
    </row>
    <row r="67" spans="1:28" ht="14.1" customHeight="1" x14ac:dyDescent="0.2">
      <c r="A67" s="47"/>
      <c r="B67" s="48" t="s">
        <v>601</v>
      </c>
      <c r="C67" s="49">
        <v>6</v>
      </c>
      <c r="D67" s="73">
        <v>0</v>
      </c>
      <c r="E67" s="57" t="s">
        <v>695</v>
      </c>
      <c r="F67" s="69" t="s">
        <v>688</v>
      </c>
      <c r="G67" s="72"/>
      <c r="H67" s="52"/>
      <c r="I67" s="52"/>
      <c r="J67" s="52"/>
      <c r="K67" s="52"/>
      <c r="L67" s="124" t="s">
        <v>497</v>
      </c>
      <c r="M67" s="52"/>
      <c r="N67" s="122" t="s">
        <v>499</v>
      </c>
      <c r="O67" s="52"/>
      <c r="P67" s="52"/>
      <c r="Q67" s="52"/>
      <c r="R67" s="52"/>
      <c r="S67" s="52"/>
      <c r="T67" s="52"/>
      <c r="U67" s="52"/>
      <c r="V67" s="52"/>
      <c r="W67" s="52"/>
      <c r="X67" s="131" t="s">
        <v>508</v>
      </c>
      <c r="Y67" s="52"/>
      <c r="Z67" s="52"/>
      <c r="AA67" s="52"/>
      <c r="AB67" s="52"/>
    </row>
    <row r="68" spans="1:28" ht="14.1" customHeight="1" x14ac:dyDescent="0.2">
      <c r="A68" s="129">
        <v>63</v>
      </c>
      <c r="B68" s="48" t="s">
        <v>454</v>
      </c>
      <c r="C68" s="49">
        <v>5</v>
      </c>
      <c r="D68" s="73">
        <v>2</v>
      </c>
      <c r="E68" s="58"/>
      <c r="F68" s="52"/>
      <c r="G68" s="52"/>
      <c r="H68" s="52"/>
      <c r="I68" s="52"/>
      <c r="J68" s="52"/>
      <c r="K68" s="52"/>
      <c r="L68" s="52"/>
      <c r="M68" s="52"/>
      <c r="N68" s="52"/>
      <c r="O68" s="116"/>
      <c r="P68" s="122" t="s">
        <v>501</v>
      </c>
      <c r="Q68" s="52"/>
      <c r="R68" s="122" t="s">
        <v>503</v>
      </c>
      <c r="S68" s="52"/>
      <c r="T68" s="52"/>
      <c r="U68" s="52"/>
      <c r="V68" s="127" t="s">
        <v>507</v>
      </c>
      <c r="W68" s="52"/>
      <c r="X68" s="131" t="s">
        <v>508</v>
      </c>
      <c r="Y68" s="52"/>
      <c r="Z68" s="52"/>
      <c r="AA68" s="116"/>
      <c r="AB68" s="136" t="s">
        <v>694</v>
      </c>
    </row>
    <row r="69" spans="1:28" ht="14.1" customHeight="1" x14ac:dyDescent="0.2">
      <c r="A69" s="47">
        <v>64</v>
      </c>
      <c r="B69" s="48" t="s">
        <v>512</v>
      </c>
      <c r="C69" s="49">
        <v>5</v>
      </c>
      <c r="D69" s="73">
        <v>0</v>
      </c>
      <c r="E69" s="58"/>
      <c r="F69" s="69" t="s">
        <v>688</v>
      </c>
      <c r="G69" s="69" t="s">
        <v>689</v>
      </c>
      <c r="H69" s="52"/>
      <c r="I69" s="116"/>
      <c r="J69" s="116"/>
      <c r="K69" s="52"/>
      <c r="L69" s="116"/>
      <c r="M69" s="124" t="s">
        <v>498</v>
      </c>
      <c r="N69" s="52"/>
      <c r="O69" s="52"/>
      <c r="P69" s="52"/>
      <c r="Q69" s="52"/>
      <c r="R69" s="52"/>
      <c r="S69" s="52"/>
      <c r="T69" s="116"/>
      <c r="U69" s="52"/>
      <c r="V69" s="52"/>
      <c r="W69" s="52"/>
      <c r="X69" s="52"/>
      <c r="Y69" s="52"/>
      <c r="Z69" s="52"/>
      <c r="AA69" s="136" t="s">
        <v>693</v>
      </c>
      <c r="AB69" s="52"/>
    </row>
    <row r="70" spans="1:28" ht="14.1" customHeight="1" x14ac:dyDescent="0.2">
      <c r="A70" s="47"/>
      <c r="B70" s="48" t="s">
        <v>110</v>
      </c>
      <c r="C70" s="49">
        <v>5</v>
      </c>
      <c r="D70" s="73">
        <v>0</v>
      </c>
      <c r="E70" s="58"/>
      <c r="F70" s="52"/>
      <c r="G70" s="69" t="s">
        <v>689</v>
      </c>
      <c r="H70" s="122" t="s">
        <v>495</v>
      </c>
      <c r="I70" s="116"/>
      <c r="J70" s="116"/>
      <c r="K70" s="52"/>
      <c r="L70" s="124" t="s">
        <v>497</v>
      </c>
      <c r="M70" s="116"/>
      <c r="N70" s="52"/>
      <c r="O70" s="52"/>
      <c r="P70" s="52"/>
      <c r="Q70" s="52"/>
      <c r="R70" s="52"/>
      <c r="S70" s="52"/>
      <c r="T70" s="52"/>
      <c r="U70" s="127" t="s">
        <v>506</v>
      </c>
      <c r="V70" s="131" t="s">
        <v>507</v>
      </c>
      <c r="W70" s="52"/>
      <c r="X70" s="52"/>
      <c r="Y70" s="52"/>
      <c r="Z70" s="52"/>
      <c r="AA70" s="52"/>
      <c r="AB70" s="52"/>
    </row>
    <row r="71" spans="1:28" ht="14.1" customHeight="1" x14ac:dyDescent="0.2">
      <c r="A71" s="47"/>
      <c r="B71" s="48" t="s">
        <v>510</v>
      </c>
      <c r="C71" s="49">
        <v>5</v>
      </c>
      <c r="D71" s="73">
        <v>0</v>
      </c>
      <c r="E71" s="58"/>
      <c r="F71" s="69" t="s">
        <v>688</v>
      </c>
      <c r="G71" s="69" t="s">
        <v>689</v>
      </c>
      <c r="H71" s="122" t="s">
        <v>495</v>
      </c>
      <c r="I71" s="124" t="s">
        <v>496</v>
      </c>
      <c r="J71" s="124"/>
      <c r="K71" s="50"/>
      <c r="L71" s="122" t="s">
        <v>497</v>
      </c>
      <c r="M71" s="117"/>
      <c r="N71" s="52"/>
      <c r="O71" s="52"/>
      <c r="P71" s="52"/>
      <c r="Q71" s="52"/>
      <c r="R71" s="52"/>
      <c r="S71" s="52"/>
      <c r="T71" s="52"/>
      <c r="U71" s="52"/>
      <c r="V71" s="52"/>
      <c r="W71" s="52"/>
      <c r="X71" s="52"/>
      <c r="Y71" s="52"/>
      <c r="Z71" s="52"/>
      <c r="AA71" s="52"/>
      <c r="AB71" s="52"/>
    </row>
    <row r="72" spans="1:28" ht="14.1" customHeight="1" x14ac:dyDescent="0.2">
      <c r="A72" s="47">
        <v>67</v>
      </c>
      <c r="B72" s="48" t="s">
        <v>96</v>
      </c>
      <c r="C72" s="49">
        <v>4</v>
      </c>
      <c r="D72" s="73">
        <v>2</v>
      </c>
      <c r="E72" s="57" t="s">
        <v>695</v>
      </c>
      <c r="F72" s="52"/>
      <c r="G72" s="50"/>
      <c r="H72" s="52"/>
      <c r="I72" s="122" t="s">
        <v>496</v>
      </c>
      <c r="J72" s="122"/>
      <c r="K72" s="52"/>
      <c r="L72" s="124" t="s">
        <v>497</v>
      </c>
      <c r="M72" s="52"/>
      <c r="N72" s="52"/>
      <c r="O72" s="52"/>
      <c r="P72" s="52"/>
      <c r="Q72" s="116"/>
      <c r="R72" s="52"/>
      <c r="S72" s="52"/>
      <c r="T72" s="52"/>
      <c r="U72" s="116"/>
      <c r="V72" s="52"/>
      <c r="W72" s="52"/>
      <c r="X72" s="52"/>
      <c r="Y72" s="52"/>
      <c r="Z72" s="116"/>
      <c r="AA72" s="136" t="s">
        <v>693</v>
      </c>
      <c r="AB72" s="116"/>
    </row>
    <row r="73" spans="1:28" ht="14.1" customHeight="1" x14ac:dyDescent="0.2">
      <c r="A73" s="129">
        <v>68</v>
      </c>
      <c r="B73" s="48" t="s">
        <v>599</v>
      </c>
      <c r="C73" s="49">
        <v>4</v>
      </c>
      <c r="D73" s="73">
        <v>1</v>
      </c>
      <c r="E73" s="58"/>
      <c r="F73" s="52"/>
      <c r="G73" s="68"/>
      <c r="H73" s="52"/>
      <c r="I73" s="116"/>
      <c r="J73" s="116"/>
      <c r="K73" s="52"/>
      <c r="L73" s="52"/>
      <c r="M73" s="52"/>
      <c r="N73" s="52"/>
      <c r="O73" s="52"/>
      <c r="P73" s="52"/>
      <c r="Q73" s="52"/>
      <c r="R73" s="52"/>
      <c r="S73" s="52"/>
      <c r="T73" s="52"/>
      <c r="U73" s="52"/>
      <c r="V73" s="52"/>
      <c r="W73" s="136" t="s">
        <v>690</v>
      </c>
      <c r="X73" s="131" t="s">
        <v>508</v>
      </c>
      <c r="Y73" s="127" t="s">
        <v>691</v>
      </c>
      <c r="Z73" s="127" t="s">
        <v>692</v>
      </c>
      <c r="AA73" s="52"/>
      <c r="AB73" s="52"/>
    </row>
    <row r="74" spans="1:28" ht="14.1" customHeight="1" x14ac:dyDescent="0.2">
      <c r="A74" s="47">
        <v>69</v>
      </c>
      <c r="B74" s="48" t="s">
        <v>55</v>
      </c>
      <c r="C74" s="49">
        <v>4</v>
      </c>
      <c r="D74" s="73">
        <v>0</v>
      </c>
      <c r="E74" s="58"/>
      <c r="F74" s="68" t="s">
        <v>688</v>
      </c>
      <c r="G74" s="72"/>
      <c r="H74" s="52"/>
      <c r="I74" s="124" t="s">
        <v>496</v>
      </c>
      <c r="J74" s="124"/>
      <c r="K74" s="122" t="s">
        <v>25</v>
      </c>
      <c r="L74" s="52"/>
      <c r="M74" s="52"/>
      <c r="N74" s="52"/>
      <c r="O74" s="52"/>
      <c r="P74" s="52"/>
      <c r="Q74" s="52"/>
      <c r="R74" s="116"/>
      <c r="S74" s="52"/>
      <c r="T74" s="52"/>
      <c r="U74" s="52"/>
      <c r="V74" s="52"/>
      <c r="W74" s="52"/>
      <c r="X74" s="127" t="s">
        <v>508</v>
      </c>
      <c r="Y74" s="52"/>
      <c r="Z74" s="52"/>
      <c r="AA74" s="52"/>
      <c r="AB74" s="52"/>
    </row>
    <row r="75" spans="1:28" ht="14.1" customHeight="1" x14ac:dyDescent="0.2">
      <c r="A75" s="47"/>
      <c r="B75" s="48" t="s">
        <v>197</v>
      </c>
      <c r="C75" s="49">
        <v>4</v>
      </c>
      <c r="D75" s="73">
        <v>0</v>
      </c>
      <c r="E75" s="58"/>
      <c r="F75" s="70"/>
      <c r="G75" s="69" t="s">
        <v>689</v>
      </c>
      <c r="H75" s="52"/>
      <c r="I75" s="52"/>
      <c r="J75" s="52"/>
      <c r="K75" s="52"/>
      <c r="L75" s="52"/>
      <c r="M75" s="52"/>
      <c r="N75" s="52"/>
      <c r="O75" s="52"/>
      <c r="P75" s="52"/>
      <c r="Q75" s="124" t="s">
        <v>502</v>
      </c>
      <c r="R75" s="116"/>
      <c r="S75" s="52"/>
      <c r="T75" s="52"/>
      <c r="U75" s="52"/>
      <c r="V75" s="52"/>
      <c r="W75" s="136" t="s">
        <v>690</v>
      </c>
      <c r="X75" s="116"/>
      <c r="Y75" s="52"/>
      <c r="Z75" s="52"/>
      <c r="AA75" s="138" t="s">
        <v>693</v>
      </c>
      <c r="AB75" s="52"/>
    </row>
    <row r="76" spans="1:28" ht="14.1" customHeight="1" x14ac:dyDescent="0.2">
      <c r="A76" s="47"/>
      <c r="B76" s="48" t="s">
        <v>587</v>
      </c>
      <c r="C76" s="49">
        <v>4</v>
      </c>
      <c r="D76" s="73">
        <v>0</v>
      </c>
      <c r="E76" s="58"/>
      <c r="F76" s="70"/>
      <c r="G76" s="69" t="s">
        <v>689</v>
      </c>
      <c r="H76" s="122" t="s">
        <v>495</v>
      </c>
      <c r="I76" s="122" t="s">
        <v>496</v>
      </c>
      <c r="J76" s="122"/>
      <c r="K76" s="122" t="s">
        <v>25</v>
      </c>
      <c r="L76" s="50"/>
      <c r="M76" s="52"/>
      <c r="N76" s="52"/>
      <c r="O76" s="52"/>
      <c r="P76" s="52"/>
      <c r="Q76" s="52"/>
      <c r="R76" s="52"/>
      <c r="S76" s="52"/>
      <c r="T76" s="52"/>
      <c r="U76" s="116"/>
      <c r="V76" s="52"/>
      <c r="W76" s="52"/>
      <c r="X76" s="52"/>
      <c r="Y76" s="52"/>
      <c r="Z76" s="52"/>
      <c r="AA76" s="116"/>
      <c r="AB76" s="52"/>
    </row>
    <row r="77" spans="1:28" ht="14.1" hidden="1" customHeight="1" x14ac:dyDescent="0.2">
      <c r="A77" s="47"/>
      <c r="B77" s="48" t="s">
        <v>670</v>
      </c>
      <c r="C77" s="49">
        <v>0</v>
      </c>
      <c r="D77" s="73">
        <v>0</v>
      </c>
      <c r="E77" s="58"/>
      <c r="F77" s="52"/>
      <c r="G77" s="52"/>
      <c r="H77" s="52"/>
      <c r="I77" s="52"/>
      <c r="J77" s="52"/>
      <c r="K77" s="52"/>
      <c r="L77" s="52"/>
      <c r="M77" s="52"/>
      <c r="N77" s="52"/>
      <c r="O77" s="52"/>
      <c r="P77" s="52"/>
      <c r="Q77" s="52"/>
      <c r="R77" s="52"/>
      <c r="S77" s="52"/>
      <c r="T77" s="52"/>
      <c r="U77" s="52"/>
      <c r="V77" s="52"/>
      <c r="W77" s="52"/>
      <c r="X77" s="52"/>
      <c r="Y77" s="52"/>
      <c r="Z77" s="52"/>
      <c r="AA77" s="52"/>
      <c r="AB77" s="52"/>
    </row>
    <row r="78" spans="1:28" ht="14.1" hidden="1" customHeight="1" x14ac:dyDescent="0.2">
      <c r="A78" s="47"/>
      <c r="B78" s="48" t="s">
        <v>684</v>
      </c>
      <c r="C78" s="49">
        <v>0</v>
      </c>
      <c r="D78" s="73">
        <v>0</v>
      </c>
      <c r="E78" s="58"/>
      <c r="F78" s="52"/>
      <c r="G78" s="52"/>
      <c r="H78" s="52"/>
      <c r="I78" s="52"/>
      <c r="J78" s="52"/>
      <c r="K78" s="52"/>
      <c r="L78" s="52"/>
      <c r="M78" s="52"/>
      <c r="N78" s="52"/>
      <c r="O78" s="52"/>
      <c r="P78" s="52"/>
      <c r="Q78" s="52"/>
      <c r="R78" s="52"/>
      <c r="S78" s="52"/>
      <c r="T78" s="52"/>
      <c r="U78" s="52"/>
      <c r="V78" s="52"/>
      <c r="W78" s="52"/>
      <c r="X78" s="52"/>
      <c r="Y78" s="52"/>
      <c r="Z78" s="52"/>
      <c r="AA78" s="52"/>
      <c r="AB78" s="52"/>
    </row>
    <row r="79" spans="1:28" ht="14.1" hidden="1" customHeight="1" x14ac:dyDescent="0.2">
      <c r="A79" s="47"/>
      <c r="B79" s="48" t="s">
        <v>565</v>
      </c>
      <c r="C79" s="49">
        <v>0</v>
      </c>
      <c r="D79" s="73">
        <v>0</v>
      </c>
      <c r="E79" s="58"/>
      <c r="F79" s="52"/>
      <c r="G79" s="52"/>
      <c r="H79" s="52"/>
      <c r="I79" s="52"/>
      <c r="J79" s="52"/>
      <c r="K79" s="52"/>
      <c r="L79" s="52"/>
      <c r="M79" s="52"/>
      <c r="N79" s="52"/>
      <c r="O79" s="52"/>
      <c r="P79" s="52"/>
      <c r="Q79" s="52"/>
      <c r="R79" s="52"/>
      <c r="S79" s="52"/>
      <c r="T79" s="52"/>
      <c r="U79" s="52"/>
      <c r="V79" s="52"/>
      <c r="W79" s="52"/>
      <c r="X79" s="52"/>
      <c r="Y79" s="52"/>
      <c r="Z79" s="52"/>
      <c r="AA79" s="52"/>
      <c r="AB79" s="52"/>
    </row>
    <row r="80" spans="1:28" ht="14.1" hidden="1" customHeight="1" x14ac:dyDescent="0.2">
      <c r="A80" s="47"/>
      <c r="B80" s="48" t="s">
        <v>673</v>
      </c>
      <c r="C80" s="49">
        <v>0</v>
      </c>
      <c r="D80" s="73">
        <v>0</v>
      </c>
      <c r="E80" s="58"/>
      <c r="F80" s="52"/>
      <c r="G80" s="52"/>
      <c r="H80" s="52"/>
      <c r="I80" s="52"/>
      <c r="J80" s="52"/>
      <c r="K80" s="52"/>
      <c r="L80" s="52"/>
      <c r="M80" s="52"/>
      <c r="N80" s="52"/>
      <c r="O80" s="52"/>
      <c r="P80" s="52"/>
      <c r="Q80" s="52"/>
      <c r="R80" s="52"/>
      <c r="S80" s="52"/>
      <c r="T80" s="52"/>
      <c r="U80" s="52"/>
      <c r="V80" s="52"/>
      <c r="W80" s="52"/>
      <c r="X80" s="52"/>
      <c r="Y80" s="52"/>
      <c r="Z80" s="52"/>
      <c r="AA80" s="52"/>
      <c r="AB80" s="52"/>
    </row>
    <row r="81" spans="1:28" ht="14.1" hidden="1" customHeight="1" x14ac:dyDescent="0.2">
      <c r="A81" s="47"/>
      <c r="B81" s="48" t="s">
        <v>51</v>
      </c>
      <c r="C81" s="49">
        <v>0</v>
      </c>
      <c r="D81" s="73">
        <v>0</v>
      </c>
      <c r="E81" s="58"/>
      <c r="F81" s="52"/>
      <c r="G81" s="70"/>
      <c r="H81" s="52"/>
      <c r="I81" s="52"/>
      <c r="J81" s="52"/>
      <c r="K81" s="52"/>
      <c r="L81" s="52"/>
      <c r="M81" s="52"/>
      <c r="N81" s="52"/>
      <c r="O81" s="52"/>
      <c r="P81" s="52"/>
      <c r="Q81" s="52"/>
      <c r="R81" s="52"/>
      <c r="S81" s="52"/>
      <c r="T81" s="52"/>
      <c r="U81" s="52"/>
      <c r="V81" s="52"/>
      <c r="W81" s="52"/>
      <c r="X81" s="52"/>
      <c r="Y81" s="52"/>
      <c r="Z81" s="52"/>
      <c r="AA81" s="52"/>
      <c r="AB81" s="52"/>
    </row>
    <row r="82" spans="1:28" ht="14.1" hidden="1" customHeight="1" x14ac:dyDescent="0.2">
      <c r="A82" s="47"/>
      <c r="B82" s="48" t="s">
        <v>528</v>
      </c>
      <c r="C82" s="49">
        <v>0</v>
      </c>
      <c r="D82" s="73">
        <v>0</v>
      </c>
      <c r="E82" s="58"/>
      <c r="F82" s="70"/>
      <c r="G82" s="70"/>
      <c r="H82" s="52"/>
      <c r="I82" s="52"/>
      <c r="J82" s="52"/>
      <c r="K82" s="52"/>
      <c r="L82" s="52"/>
      <c r="M82" s="52"/>
      <c r="N82" s="52"/>
      <c r="O82" s="52"/>
      <c r="P82" s="52"/>
      <c r="Q82" s="52"/>
      <c r="R82" s="52"/>
      <c r="S82" s="52"/>
      <c r="T82" s="52"/>
      <c r="U82" s="52"/>
      <c r="V82" s="52"/>
      <c r="W82" s="52"/>
      <c r="X82" s="52"/>
      <c r="Y82" s="52"/>
      <c r="Z82" s="52"/>
      <c r="AA82" s="52"/>
      <c r="AB82" s="52"/>
    </row>
    <row r="83" spans="1:28" ht="14.1" hidden="1" customHeight="1" x14ac:dyDescent="0.2">
      <c r="A83" s="47">
        <v>29</v>
      </c>
      <c r="B83" s="48" t="s">
        <v>529</v>
      </c>
      <c r="C83" s="49">
        <v>0</v>
      </c>
      <c r="D83" s="73">
        <v>0</v>
      </c>
      <c r="E83" s="58"/>
      <c r="F83" s="52"/>
      <c r="G83" s="52"/>
      <c r="H83" s="52"/>
      <c r="I83" s="52"/>
      <c r="J83" s="52"/>
      <c r="K83" s="52"/>
      <c r="L83" s="52"/>
      <c r="M83" s="52"/>
      <c r="N83" s="52"/>
      <c r="O83" s="52"/>
      <c r="P83" s="52"/>
      <c r="Q83" s="52"/>
      <c r="R83" s="52"/>
      <c r="S83" s="52"/>
      <c r="T83" s="52"/>
      <c r="U83" s="52"/>
      <c r="V83" s="52"/>
      <c r="W83" s="52"/>
      <c r="X83" s="52"/>
      <c r="Y83" s="52"/>
      <c r="Z83" s="52"/>
      <c r="AA83" s="52"/>
      <c r="AB83" s="52"/>
    </row>
    <row r="84" spans="1:28" ht="14.1" hidden="1" customHeight="1" x14ac:dyDescent="0.2">
      <c r="A84" s="47"/>
      <c r="B84" s="48" t="s">
        <v>530</v>
      </c>
      <c r="C84" s="49">
        <v>0</v>
      </c>
      <c r="D84" s="73">
        <v>0</v>
      </c>
      <c r="E84" s="58"/>
      <c r="F84" s="70"/>
      <c r="G84" s="52"/>
      <c r="H84" s="52"/>
      <c r="I84" s="52"/>
      <c r="J84" s="52"/>
      <c r="K84" s="52"/>
      <c r="L84" s="52"/>
      <c r="M84" s="52"/>
      <c r="N84" s="52"/>
      <c r="O84" s="52"/>
      <c r="P84" s="52"/>
      <c r="Q84" s="52"/>
      <c r="R84" s="52"/>
      <c r="S84" s="52"/>
      <c r="T84" s="52"/>
      <c r="U84" s="52"/>
      <c r="V84" s="52"/>
      <c r="W84" s="52"/>
      <c r="X84" s="52"/>
      <c r="Y84" s="52"/>
      <c r="Z84" s="52"/>
      <c r="AA84" s="52"/>
      <c r="AB84" s="52"/>
    </row>
    <row r="85" spans="1:28" ht="14.1" hidden="1" customHeight="1" x14ac:dyDescent="0.2">
      <c r="A85" s="47">
        <v>36</v>
      </c>
      <c r="B85" s="48" t="s">
        <v>532</v>
      </c>
      <c r="C85" s="49">
        <v>0</v>
      </c>
      <c r="D85" s="73">
        <v>0</v>
      </c>
      <c r="E85" s="58"/>
      <c r="F85" s="70"/>
      <c r="G85" s="52"/>
      <c r="H85" s="52"/>
      <c r="I85" s="52"/>
      <c r="J85" s="52"/>
      <c r="K85" s="52"/>
      <c r="L85" s="52"/>
      <c r="M85" s="52"/>
      <c r="N85" s="52"/>
      <c r="O85" s="52"/>
      <c r="P85" s="52"/>
      <c r="Q85" s="52"/>
      <c r="R85" s="52"/>
      <c r="S85" s="52"/>
      <c r="T85" s="52"/>
      <c r="U85" s="52"/>
      <c r="V85" s="52"/>
      <c r="W85" s="52"/>
      <c r="X85" s="52"/>
      <c r="Y85" s="52"/>
      <c r="Z85" s="52"/>
      <c r="AA85" s="52"/>
      <c r="AB85" s="52"/>
    </row>
    <row r="86" spans="1:28" ht="14.1" customHeight="1" x14ac:dyDescent="0.2">
      <c r="A86" s="5"/>
      <c r="B86" s="48" t="s">
        <v>275</v>
      </c>
      <c r="C86" s="49">
        <v>4</v>
      </c>
      <c r="D86" s="73">
        <v>0</v>
      </c>
      <c r="E86" s="58"/>
      <c r="F86" s="70"/>
      <c r="G86" s="70"/>
      <c r="H86" s="52"/>
      <c r="I86" s="52"/>
      <c r="J86" s="52"/>
      <c r="K86" s="116"/>
      <c r="L86" s="52"/>
      <c r="M86" s="52"/>
      <c r="N86" s="52"/>
      <c r="O86" s="116"/>
      <c r="P86" s="122" t="s">
        <v>501</v>
      </c>
      <c r="Q86" s="116"/>
      <c r="R86" s="122" t="s">
        <v>503</v>
      </c>
      <c r="S86" s="122" t="s">
        <v>504</v>
      </c>
      <c r="T86" s="52"/>
      <c r="U86" s="127" t="s">
        <v>506</v>
      </c>
      <c r="V86" s="116"/>
      <c r="W86" s="52"/>
      <c r="X86" s="52"/>
      <c r="Y86" s="52"/>
      <c r="Z86" s="52"/>
      <c r="AA86" s="52"/>
      <c r="AB86" s="52"/>
    </row>
    <row r="87" spans="1:28" ht="14.1" hidden="1" customHeight="1" x14ac:dyDescent="0.2">
      <c r="A87" s="47"/>
      <c r="B87" s="48" t="s">
        <v>534</v>
      </c>
      <c r="C87" s="49">
        <v>0</v>
      </c>
      <c r="D87" s="73">
        <v>0</v>
      </c>
      <c r="E87" s="58"/>
      <c r="F87" s="52"/>
      <c r="G87" s="70"/>
      <c r="H87" s="52"/>
      <c r="I87" s="52"/>
      <c r="J87" s="52"/>
      <c r="K87" s="52"/>
      <c r="L87" s="52"/>
      <c r="M87" s="52"/>
      <c r="N87" s="52"/>
      <c r="O87" s="52"/>
      <c r="P87" s="52"/>
      <c r="Q87" s="52"/>
      <c r="R87" s="52"/>
      <c r="S87" s="52"/>
      <c r="T87" s="52"/>
      <c r="U87" s="52"/>
      <c r="V87" s="52"/>
      <c r="W87" s="52"/>
      <c r="X87" s="52"/>
      <c r="Y87" s="52"/>
      <c r="Z87" s="52"/>
      <c r="AA87" s="52"/>
      <c r="AB87" s="52"/>
    </row>
    <row r="88" spans="1:28" ht="14.1" hidden="1" customHeight="1" x14ac:dyDescent="0.2">
      <c r="A88" s="47"/>
      <c r="B88" s="48" t="s">
        <v>67</v>
      </c>
      <c r="C88" s="49">
        <v>0</v>
      </c>
      <c r="D88" s="73">
        <v>0</v>
      </c>
      <c r="E88" s="58"/>
      <c r="F88" s="52"/>
      <c r="G88" s="52"/>
      <c r="H88" s="52"/>
      <c r="I88" s="52"/>
      <c r="J88" s="52"/>
      <c r="K88" s="52"/>
      <c r="L88" s="52"/>
      <c r="M88" s="52"/>
      <c r="N88" s="52"/>
      <c r="O88" s="52"/>
      <c r="P88" s="52"/>
      <c r="Q88" s="52"/>
      <c r="R88" s="52"/>
      <c r="S88" s="52"/>
      <c r="T88" s="52"/>
      <c r="U88" s="52"/>
      <c r="V88" s="52"/>
      <c r="W88" s="52"/>
      <c r="X88" s="52"/>
      <c r="Y88" s="52"/>
      <c r="Z88" s="52"/>
      <c r="AA88" s="52"/>
      <c r="AB88" s="52"/>
    </row>
    <row r="89" spans="1:28" ht="14.1" hidden="1" customHeight="1" x14ac:dyDescent="0.2">
      <c r="A89" s="47">
        <v>46</v>
      </c>
      <c r="B89" s="48" t="s">
        <v>677</v>
      </c>
      <c r="C89" s="49">
        <v>0</v>
      </c>
      <c r="D89" s="73">
        <v>0</v>
      </c>
      <c r="E89" s="58"/>
      <c r="F89" s="52"/>
      <c r="G89" s="52"/>
      <c r="H89" s="122"/>
      <c r="I89" s="52"/>
      <c r="J89" s="52"/>
      <c r="K89" s="52"/>
      <c r="L89" s="52"/>
      <c r="M89" s="52"/>
      <c r="N89" s="52"/>
      <c r="O89" s="52"/>
      <c r="P89" s="52"/>
      <c r="Q89" s="52"/>
      <c r="R89" s="52"/>
      <c r="S89" s="52"/>
      <c r="T89" s="52"/>
      <c r="U89" s="52"/>
      <c r="V89" s="52"/>
      <c r="W89" s="52"/>
      <c r="X89" s="52"/>
      <c r="Y89" s="52"/>
      <c r="Z89" s="52"/>
      <c r="AA89" s="52"/>
      <c r="AB89" s="52"/>
    </row>
    <row r="90" spans="1:28" ht="14.1" customHeight="1" x14ac:dyDescent="0.2">
      <c r="A90" s="129">
        <v>73</v>
      </c>
      <c r="B90" s="48" t="s">
        <v>597</v>
      </c>
      <c r="C90" s="49">
        <v>3</v>
      </c>
      <c r="D90" s="73">
        <v>1</v>
      </c>
      <c r="E90" s="58"/>
      <c r="F90" s="52"/>
      <c r="G90" s="69"/>
      <c r="H90" s="52"/>
      <c r="I90" s="116"/>
      <c r="J90" s="116"/>
      <c r="K90" s="52"/>
      <c r="L90" s="52"/>
      <c r="M90" s="116"/>
      <c r="N90" s="52"/>
      <c r="O90" s="52"/>
      <c r="P90" s="52"/>
      <c r="Q90" s="52"/>
      <c r="R90" s="52"/>
      <c r="S90" s="52"/>
      <c r="T90" s="52"/>
      <c r="U90" s="52"/>
      <c r="V90" s="116"/>
      <c r="W90" s="136" t="s">
        <v>690</v>
      </c>
      <c r="X90" s="52"/>
      <c r="Y90" s="52"/>
      <c r="Z90" s="127" t="s">
        <v>692</v>
      </c>
      <c r="AA90" s="138" t="s">
        <v>693</v>
      </c>
      <c r="AB90" s="52"/>
    </row>
    <row r="91" spans="1:28" ht="14.1" customHeight="1" x14ac:dyDescent="0.2">
      <c r="A91" s="47">
        <v>74</v>
      </c>
      <c r="B91" s="48" t="s">
        <v>671</v>
      </c>
      <c r="C91" s="49">
        <v>3</v>
      </c>
      <c r="D91" s="73">
        <v>0</v>
      </c>
      <c r="E91" s="58"/>
      <c r="F91" s="69" t="s">
        <v>688</v>
      </c>
      <c r="G91" s="69" t="s">
        <v>689</v>
      </c>
      <c r="H91" s="122" t="s">
        <v>495</v>
      </c>
      <c r="I91" s="50"/>
      <c r="J91" s="50"/>
      <c r="K91" s="50"/>
      <c r="L91" s="52"/>
      <c r="M91" s="52"/>
      <c r="N91" s="122"/>
      <c r="O91" s="52"/>
      <c r="P91" s="52"/>
      <c r="Q91" s="52"/>
      <c r="R91" s="52"/>
      <c r="S91" s="52"/>
      <c r="T91" s="52"/>
      <c r="U91" s="52"/>
      <c r="V91" s="52"/>
      <c r="W91" s="52"/>
      <c r="X91" s="116"/>
      <c r="Y91" s="52"/>
      <c r="Z91" s="52"/>
      <c r="AA91" s="52"/>
      <c r="AB91" s="52"/>
    </row>
    <row r="92" spans="1:28" ht="14.1" customHeight="1" x14ac:dyDescent="0.2">
      <c r="A92" s="47"/>
      <c r="B92" s="48" t="s">
        <v>119</v>
      </c>
      <c r="C92" s="49">
        <v>3</v>
      </c>
      <c r="D92" s="73">
        <v>0</v>
      </c>
      <c r="E92" s="58"/>
      <c r="F92" s="52"/>
      <c r="G92" s="68" t="s">
        <v>689</v>
      </c>
      <c r="H92" s="52"/>
      <c r="I92" s="52"/>
      <c r="J92" s="52"/>
      <c r="K92" s="52"/>
      <c r="L92" s="52"/>
      <c r="M92" s="52"/>
      <c r="N92" s="52"/>
      <c r="O92" s="52"/>
      <c r="P92" s="52"/>
      <c r="Q92" s="52"/>
      <c r="R92" s="52"/>
      <c r="S92" s="52"/>
      <c r="T92" s="52"/>
      <c r="U92" s="52"/>
      <c r="V92" s="52"/>
      <c r="W92" s="52"/>
      <c r="X92" s="127" t="s">
        <v>508</v>
      </c>
      <c r="Y92" s="52"/>
      <c r="Z92" s="52"/>
      <c r="AA92" s="52"/>
      <c r="AB92" s="52"/>
    </row>
    <row r="93" spans="1:28" ht="14.1" customHeight="1" x14ac:dyDescent="0.2">
      <c r="A93" s="5"/>
      <c r="B93" s="48" t="s">
        <v>537</v>
      </c>
      <c r="C93" s="49">
        <v>3</v>
      </c>
      <c r="D93" s="73">
        <v>0</v>
      </c>
      <c r="E93" s="58"/>
      <c r="F93" s="52"/>
      <c r="G93" s="68"/>
      <c r="H93" s="52"/>
      <c r="I93" s="52"/>
      <c r="J93" s="52"/>
      <c r="K93" s="52"/>
      <c r="L93" s="52"/>
      <c r="M93" s="116"/>
      <c r="N93" s="52"/>
      <c r="O93" s="52"/>
      <c r="P93" s="52"/>
      <c r="Q93" s="52"/>
      <c r="R93" s="52"/>
      <c r="S93" s="52"/>
      <c r="T93" s="52"/>
      <c r="U93" s="52"/>
      <c r="V93" s="52"/>
      <c r="W93" s="52"/>
      <c r="X93" s="52"/>
      <c r="Y93" s="127"/>
      <c r="Z93" s="131" t="s">
        <v>692</v>
      </c>
      <c r="AA93" s="136" t="s">
        <v>693</v>
      </c>
      <c r="AB93" s="136" t="s">
        <v>694</v>
      </c>
    </row>
    <row r="94" spans="1:28" ht="14.1" customHeight="1" x14ac:dyDescent="0.2">
      <c r="A94" s="5"/>
      <c r="B94" s="48" t="s">
        <v>545</v>
      </c>
      <c r="C94" s="49">
        <v>3</v>
      </c>
      <c r="D94" s="73">
        <v>0</v>
      </c>
      <c r="E94" s="58"/>
      <c r="F94" s="52"/>
      <c r="G94" s="68"/>
      <c r="H94" s="52"/>
      <c r="I94" s="52"/>
      <c r="J94" s="52"/>
      <c r="K94" s="116"/>
      <c r="L94" s="52"/>
      <c r="M94" s="52"/>
      <c r="N94" s="52"/>
      <c r="O94" s="116"/>
      <c r="P94" s="52"/>
      <c r="Q94" s="52"/>
      <c r="R94" s="52"/>
      <c r="S94" s="52"/>
      <c r="T94" s="52"/>
      <c r="U94" s="52"/>
      <c r="V94" s="52"/>
      <c r="W94" s="52"/>
      <c r="X94" s="52"/>
      <c r="Y94" s="127"/>
      <c r="Z94" s="127" t="s">
        <v>692</v>
      </c>
      <c r="AA94" s="136" t="s">
        <v>693</v>
      </c>
      <c r="AB94" s="136" t="s">
        <v>694</v>
      </c>
    </row>
    <row r="95" spans="1:28" ht="14.1" customHeight="1" x14ac:dyDescent="0.2">
      <c r="A95" s="47"/>
      <c r="B95" s="48" t="s">
        <v>200</v>
      </c>
      <c r="C95" s="49">
        <v>3</v>
      </c>
      <c r="D95" s="73">
        <v>0</v>
      </c>
      <c r="E95" s="58"/>
      <c r="F95" s="70"/>
      <c r="G95" s="70"/>
      <c r="H95" s="52"/>
      <c r="I95" s="52"/>
      <c r="J95" s="52"/>
      <c r="K95" s="116"/>
      <c r="L95" s="52"/>
      <c r="M95" s="52"/>
      <c r="N95" s="122" t="s">
        <v>499</v>
      </c>
      <c r="O95" s="122" t="s">
        <v>500</v>
      </c>
      <c r="P95" s="52"/>
      <c r="Q95" s="124" t="s">
        <v>502</v>
      </c>
      <c r="R95" s="52"/>
      <c r="S95" s="52"/>
      <c r="T95" s="52"/>
      <c r="U95" s="52"/>
      <c r="V95" s="52"/>
      <c r="W95" s="52"/>
      <c r="X95" s="52"/>
      <c r="Y95" s="52"/>
      <c r="Z95" s="52"/>
      <c r="AA95" s="52"/>
      <c r="AB95" s="52"/>
    </row>
    <row r="96" spans="1:28" ht="14.1" customHeight="1" x14ac:dyDescent="0.2">
      <c r="A96" s="47"/>
      <c r="B96" s="48" t="s">
        <v>590</v>
      </c>
      <c r="C96" s="49">
        <v>3</v>
      </c>
      <c r="D96" s="73">
        <v>0</v>
      </c>
      <c r="E96" s="57" t="s">
        <v>695</v>
      </c>
      <c r="F96" s="68" t="s">
        <v>688</v>
      </c>
      <c r="G96" s="72"/>
      <c r="H96" s="52"/>
      <c r="I96" s="52"/>
      <c r="J96" s="52"/>
      <c r="K96" s="116"/>
      <c r="L96" s="52"/>
      <c r="M96" s="122" t="s">
        <v>498</v>
      </c>
      <c r="N96" s="52"/>
      <c r="O96" s="116"/>
      <c r="P96" s="52"/>
      <c r="Q96" s="52"/>
      <c r="R96" s="116"/>
      <c r="S96" s="116"/>
      <c r="T96" s="52"/>
      <c r="U96" s="52"/>
      <c r="V96" s="52"/>
      <c r="W96" s="52"/>
      <c r="X96" s="52"/>
      <c r="Y96" s="52"/>
      <c r="Z96" s="52"/>
      <c r="AA96" s="52"/>
      <c r="AB96" s="52"/>
    </row>
    <row r="97" spans="1:28" ht="14.1" customHeight="1" x14ac:dyDescent="0.2">
      <c r="A97" s="47"/>
      <c r="B97" s="48" t="s">
        <v>107</v>
      </c>
      <c r="C97" s="49">
        <v>3</v>
      </c>
      <c r="D97" s="73">
        <v>0</v>
      </c>
      <c r="E97" s="58"/>
      <c r="F97" s="68" t="s">
        <v>688</v>
      </c>
      <c r="G97" s="70"/>
      <c r="H97" s="52"/>
      <c r="I97" s="52"/>
      <c r="J97" s="52"/>
      <c r="K97" s="116"/>
      <c r="L97" s="52"/>
      <c r="M97" s="52"/>
      <c r="N97" s="52"/>
      <c r="O97" s="52"/>
      <c r="P97" s="124" t="s">
        <v>501</v>
      </c>
      <c r="Q97" s="122" t="s">
        <v>502</v>
      </c>
      <c r="R97" s="116"/>
      <c r="S97" s="52"/>
      <c r="T97" s="52"/>
      <c r="U97" s="52"/>
      <c r="V97" s="52"/>
      <c r="W97" s="52"/>
      <c r="X97" s="52"/>
      <c r="Y97" s="52"/>
      <c r="Z97" s="52"/>
      <c r="AA97" s="52"/>
      <c r="AB97" s="52"/>
    </row>
    <row r="98" spans="1:28" ht="14.1" customHeight="1" x14ac:dyDescent="0.2">
      <c r="A98" s="47"/>
      <c r="B98" s="48" t="s">
        <v>603</v>
      </c>
      <c r="C98" s="49">
        <v>3</v>
      </c>
      <c r="D98" s="73">
        <v>0</v>
      </c>
      <c r="E98" s="58"/>
      <c r="F98" s="70"/>
      <c r="G98" s="70"/>
      <c r="H98" s="52"/>
      <c r="I98" s="52"/>
      <c r="J98" s="52"/>
      <c r="K98" s="124" t="s">
        <v>25</v>
      </c>
      <c r="L98" s="52"/>
      <c r="M98" s="116"/>
      <c r="N98" s="52"/>
      <c r="O98" s="122" t="s">
        <v>500</v>
      </c>
      <c r="P98" s="52"/>
      <c r="Q98" s="52"/>
      <c r="R98" s="52"/>
      <c r="S98" s="52"/>
      <c r="T98" s="52"/>
      <c r="U98" s="52"/>
      <c r="V98" s="52"/>
      <c r="W98" s="136" t="s">
        <v>690</v>
      </c>
      <c r="X98" s="52"/>
      <c r="Y98" s="52"/>
      <c r="Z98" s="52"/>
      <c r="AA98" s="52"/>
      <c r="AB98" s="52"/>
    </row>
    <row r="99" spans="1:28" ht="14.1" customHeight="1" x14ac:dyDescent="0.2">
      <c r="A99" s="129">
        <v>82</v>
      </c>
      <c r="B99" s="48" t="s">
        <v>542</v>
      </c>
      <c r="C99" s="49">
        <v>2</v>
      </c>
      <c r="D99" s="73">
        <v>1</v>
      </c>
      <c r="E99" s="58"/>
      <c r="F99" s="70"/>
      <c r="G99" s="69"/>
      <c r="H99" s="52"/>
      <c r="I99" s="52"/>
      <c r="J99" s="52"/>
      <c r="K99" s="52"/>
      <c r="L99" s="52"/>
      <c r="M99" s="52"/>
      <c r="N99" s="52"/>
      <c r="O99" s="116"/>
      <c r="P99" s="52"/>
      <c r="Q99" s="52"/>
      <c r="R99" s="52"/>
      <c r="S99" s="52"/>
      <c r="T99" s="52"/>
      <c r="U99" s="52"/>
      <c r="V99" s="52"/>
      <c r="W99" s="52"/>
      <c r="X99" s="116"/>
      <c r="Y99" s="127" t="s">
        <v>691</v>
      </c>
      <c r="Z99" s="52"/>
      <c r="AA99" s="136" t="s">
        <v>693</v>
      </c>
      <c r="AB99" s="116"/>
    </row>
    <row r="100" spans="1:28" ht="14.1" customHeight="1" x14ac:dyDescent="0.2">
      <c r="A100" s="5"/>
      <c r="B100" s="48" t="s">
        <v>604</v>
      </c>
      <c r="C100" s="49">
        <v>2</v>
      </c>
      <c r="D100" s="73">
        <v>1</v>
      </c>
      <c r="E100" s="58"/>
      <c r="F100" s="52"/>
      <c r="G100" s="69"/>
      <c r="H100" s="52"/>
      <c r="I100" s="52"/>
      <c r="J100" s="52"/>
      <c r="K100" s="52"/>
      <c r="L100" s="52"/>
      <c r="M100" s="52"/>
      <c r="N100" s="52"/>
      <c r="O100" s="52"/>
      <c r="P100" s="52"/>
      <c r="Q100" s="52"/>
      <c r="R100" s="52"/>
      <c r="S100" s="52"/>
      <c r="T100" s="52"/>
      <c r="U100" s="52"/>
      <c r="V100" s="52"/>
      <c r="W100" s="52"/>
      <c r="X100" s="52"/>
      <c r="Y100" s="131"/>
      <c r="Z100" s="127" t="s">
        <v>692</v>
      </c>
      <c r="AA100" s="138" t="s">
        <v>693</v>
      </c>
      <c r="AB100" s="52"/>
    </row>
    <row r="101" spans="1:28" ht="14.1" customHeight="1" x14ac:dyDescent="0.2">
      <c r="A101" s="47">
        <v>84</v>
      </c>
      <c r="B101" s="48" t="s">
        <v>516</v>
      </c>
      <c r="C101" s="49">
        <v>2</v>
      </c>
      <c r="D101" s="73">
        <v>0</v>
      </c>
      <c r="E101" s="58"/>
      <c r="F101" s="52"/>
      <c r="G101" s="52"/>
      <c r="H101" s="52"/>
      <c r="I101" s="122" t="s">
        <v>496</v>
      </c>
      <c r="J101" s="122"/>
      <c r="K101" s="52"/>
      <c r="L101" s="52"/>
      <c r="M101" s="52"/>
      <c r="N101" s="52"/>
      <c r="O101" s="122" t="s">
        <v>500</v>
      </c>
      <c r="P101" s="52"/>
      <c r="Q101" s="116"/>
      <c r="R101" s="52"/>
      <c r="S101" s="52"/>
      <c r="T101" s="52"/>
      <c r="U101" s="52"/>
      <c r="V101" s="52"/>
      <c r="W101" s="52"/>
      <c r="X101" s="52"/>
      <c r="Y101" s="52"/>
      <c r="Z101" s="52"/>
      <c r="AA101" s="52"/>
      <c r="AB101" s="116"/>
    </row>
    <row r="102" spans="1:28" ht="14.1" customHeight="1" x14ac:dyDescent="0.2">
      <c r="A102" s="47"/>
      <c r="B102" s="48" t="s">
        <v>446</v>
      </c>
      <c r="C102" s="49">
        <v>2</v>
      </c>
      <c r="D102" s="73">
        <v>0</v>
      </c>
      <c r="E102" s="57" t="s">
        <v>695</v>
      </c>
      <c r="F102" s="52"/>
      <c r="G102" s="69" t="s">
        <v>689</v>
      </c>
      <c r="H102" s="52"/>
      <c r="I102" s="50"/>
      <c r="J102" s="50"/>
      <c r="K102" s="52"/>
      <c r="L102" s="52"/>
      <c r="M102" s="52"/>
      <c r="N102" s="52"/>
      <c r="O102" s="52"/>
      <c r="P102" s="52"/>
      <c r="Q102" s="52"/>
      <c r="R102" s="116"/>
      <c r="S102" s="52"/>
      <c r="T102" s="52"/>
      <c r="U102" s="52"/>
      <c r="V102" s="52"/>
      <c r="W102" s="52"/>
      <c r="X102" s="52"/>
      <c r="Y102" s="52"/>
      <c r="Z102" s="52"/>
      <c r="AA102" s="52"/>
      <c r="AB102" s="52"/>
    </row>
    <row r="103" spans="1:28" ht="14.1" customHeight="1" x14ac:dyDescent="0.2">
      <c r="A103" s="5"/>
      <c r="B103" s="48" t="s">
        <v>582</v>
      </c>
      <c r="C103" s="49">
        <v>2</v>
      </c>
      <c r="D103" s="73">
        <v>0</v>
      </c>
      <c r="E103" s="58"/>
      <c r="F103" s="70"/>
      <c r="G103" s="69"/>
      <c r="H103" s="52"/>
      <c r="I103" s="52"/>
      <c r="J103" s="52"/>
      <c r="K103" s="52"/>
      <c r="L103" s="52"/>
      <c r="M103" s="52"/>
      <c r="N103" s="52"/>
      <c r="O103" s="52"/>
      <c r="P103" s="52"/>
      <c r="Q103" s="52"/>
      <c r="R103" s="52"/>
      <c r="S103" s="52"/>
      <c r="T103" s="52"/>
      <c r="U103" s="52"/>
      <c r="V103" s="52"/>
      <c r="W103" s="52"/>
      <c r="X103" s="52"/>
      <c r="Y103" s="127"/>
      <c r="Z103" s="127" t="s">
        <v>692</v>
      </c>
      <c r="AA103" s="136" t="s">
        <v>693</v>
      </c>
      <c r="AB103" s="52"/>
    </row>
    <row r="104" spans="1:28" ht="14.1" customHeight="1" x14ac:dyDescent="0.2">
      <c r="A104" s="47"/>
      <c r="B104" s="48" t="s">
        <v>593</v>
      </c>
      <c r="C104" s="49">
        <v>2</v>
      </c>
      <c r="D104" s="73">
        <v>0</v>
      </c>
      <c r="E104" s="58"/>
      <c r="F104" s="52"/>
      <c r="G104" s="52"/>
      <c r="H104" s="52"/>
      <c r="I104" s="122" t="s">
        <v>496</v>
      </c>
      <c r="J104" s="122"/>
      <c r="K104" s="52"/>
      <c r="L104" s="52"/>
      <c r="M104" s="122" t="s">
        <v>498</v>
      </c>
      <c r="N104" s="52"/>
      <c r="O104" s="52"/>
      <c r="P104" s="52"/>
      <c r="Q104" s="52"/>
      <c r="R104" s="116"/>
      <c r="S104" s="52"/>
      <c r="T104" s="52"/>
      <c r="U104" s="52"/>
      <c r="V104" s="52"/>
      <c r="W104" s="52"/>
      <c r="X104" s="52"/>
      <c r="Y104" s="52"/>
      <c r="Z104" s="52"/>
      <c r="AA104" s="52"/>
      <c r="AB104" s="52"/>
    </row>
    <row r="105" spans="1:28" ht="14.1" customHeight="1" x14ac:dyDescent="0.2">
      <c r="A105" s="47"/>
      <c r="B105" s="48" t="s">
        <v>414</v>
      </c>
      <c r="C105" s="49">
        <v>2</v>
      </c>
      <c r="D105" s="73">
        <v>0</v>
      </c>
      <c r="E105" s="58"/>
      <c r="F105" s="70"/>
      <c r="G105" s="52"/>
      <c r="H105" s="52"/>
      <c r="I105" s="116"/>
      <c r="J105" s="116"/>
      <c r="K105" s="122" t="s">
        <v>25</v>
      </c>
      <c r="L105" s="52"/>
      <c r="M105" s="52"/>
      <c r="N105" s="52"/>
      <c r="O105" s="122" t="s">
        <v>500</v>
      </c>
      <c r="P105" s="52"/>
      <c r="Q105" s="52"/>
      <c r="R105" s="52"/>
      <c r="S105" s="52"/>
      <c r="T105" s="52"/>
      <c r="U105" s="52"/>
      <c r="V105" s="52"/>
      <c r="W105" s="52"/>
      <c r="X105" s="52"/>
      <c r="Y105" s="52"/>
      <c r="Z105" s="52"/>
      <c r="AA105" s="52"/>
      <c r="AB105" s="52"/>
    </row>
    <row r="106" spans="1:28" ht="14.1" customHeight="1" x14ac:dyDescent="0.2">
      <c r="A106" s="47"/>
      <c r="B106" s="48" t="s">
        <v>598</v>
      </c>
      <c r="C106" s="49">
        <v>2</v>
      </c>
      <c r="D106" s="73">
        <v>0</v>
      </c>
      <c r="E106" s="58"/>
      <c r="F106" s="70"/>
      <c r="G106" s="68" t="s">
        <v>689</v>
      </c>
      <c r="H106" s="52"/>
      <c r="I106" s="116"/>
      <c r="J106" s="116"/>
      <c r="K106" s="52"/>
      <c r="L106" s="52"/>
      <c r="M106" s="52"/>
      <c r="N106" s="52"/>
      <c r="O106" s="52"/>
      <c r="P106" s="52"/>
      <c r="Q106" s="52"/>
      <c r="R106" s="52"/>
      <c r="S106" s="52"/>
      <c r="T106" s="52"/>
      <c r="U106" s="52"/>
      <c r="V106" s="52"/>
      <c r="W106" s="52"/>
      <c r="X106" s="116"/>
      <c r="Y106" s="52"/>
      <c r="Z106" s="116"/>
      <c r="AA106" s="116"/>
      <c r="AB106" s="52"/>
    </row>
    <row r="107" spans="1:28" ht="14.1" customHeight="1" x14ac:dyDescent="0.2">
      <c r="A107" s="47">
        <v>90</v>
      </c>
      <c r="B107" s="48" t="s">
        <v>533</v>
      </c>
      <c r="C107" s="49">
        <v>1</v>
      </c>
      <c r="D107" s="73">
        <v>1</v>
      </c>
      <c r="E107" s="58"/>
      <c r="F107" s="70"/>
      <c r="G107" s="70"/>
      <c r="H107" s="122" t="s">
        <v>495</v>
      </c>
      <c r="I107" s="116"/>
      <c r="J107" s="116"/>
      <c r="K107" s="52"/>
      <c r="L107" s="52"/>
      <c r="M107" s="52"/>
      <c r="N107" s="52"/>
      <c r="O107" s="52"/>
      <c r="P107" s="52"/>
      <c r="Q107" s="52"/>
      <c r="R107" s="52"/>
      <c r="S107" s="52"/>
      <c r="T107" s="52"/>
      <c r="U107" s="52"/>
      <c r="V107" s="52"/>
      <c r="W107" s="52"/>
      <c r="X107" s="52"/>
      <c r="Y107" s="52"/>
      <c r="Z107" s="52"/>
      <c r="AA107" s="116"/>
      <c r="AB107" s="52"/>
    </row>
    <row r="108" spans="1:28" ht="14.1" customHeight="1" x14ac:dyDescent="0.2">
      <c r="A108" s="129">
        <v>91</v>
      </c>
      <c r="B108" s="48" t="s">
        <v>515</v>
      </c>
      <c r="C108" s="49">
        <v>1</v>
      </c>
      <c r="D108" s="73">
        <v>0</v>
      </c>
      <c r="E108" s="58"/>
      <c r="F108" s="70"/>
      <c r="G108" s="68"/>
      <c r="H108" s="52"/>
      <c r="I108" s="116"/>
      <c r="J108" s="116"/>
      <c r="K108" s="52"/>
      <c r="L108" s="52"/>
      <c r="M108" s="52"/>
      <c r="N108" s="52"/>
      <c r="O108" s="52"/>
      <c r="P108" s="52"/>
      <c r="Q108" s="52"/>
      <c r="R108" s="52"/>
      <c r="S108" s="52"/>
      <c r="T108" s="52"/>
      <c r="U108" s="52"/>
      <c r="V108" s="52"/>
      <c r="W108" s="52"/>
      <c r="X108" s="52"/>
      <c r="Y108" s="116"/>
      <c r="Z108" s="52"/>
      <c r="AA108" s="52"/>
      <c r="AB108" s="136" t="s">
        <v>694</v>
      </c>
    </row>
    <row r="109" spans="1:28" ht="14.1" customHeight="1" x14ac:dyDescent="0.2">
      <c r="A109" s="47"/>
      <c r="B109" s="48" t="s">
        <v>684</v>
      </c>
      <c r="C109" s="49">
        <v>1</v>
      </c>
      <c r="D109" s="73">
        <v>0</v>
      </c>
      <c r="E109" s="58"/>
      <c r="F109" s="70"/>
      <c r="G109" s="70"/>
      <c r="H109" s="52"/>
      <c r="I109" s="116"/>
      <c r="J109" s="116"/>
      <c r="K109" s="52"/>
      <c r="L109" s="52"/>
      <c r="M109" s="52"/>
      <c r="N109" s="52"/>
      <c r="O109" s="52"/>
      <c r="P109" s="122" t="s">
        <v>501</v>
      </c>
      <c r="Q109" s="52"/>
      <c r="R109" s="52"/>
      <c r="S109" s="52"/>
      <c r="T109" s="52"/>
      <c r="U109" s="52"/>
      <c r="V109" s="52"/>
      <c r="W109" s="52"/>
      <c r="X109" s="52"/>
      <c r="Y109" s="116"/>
      <c r="Z109" s="116"/>
      <c r="AA109" s="116"/>
      <c r="AB109" s="52"/>
    </row>
    <row r="110" spans="1:28" ht="14.1" customHeight="1" x14ac:dyDescent="0.2">
      <c r="A110" s="5"/>
      <c r="B110" s="48" t="s">
        <v>672</v>
      </c>
      <c r="C110" s="49">
        <v>1</v>
      </c>
      <c r="D110" s="73">
        <v>0</v>
      </c>
      <c r="E110" s="58"/>
      <c r="F110" s="70"/>
      <c r="G110" s="68"/>
      <c r="H110" s="52"/>
      <c r="I110" s="116"/>
      <c r="J110" s="116"/>
      <c r="K110" s="52"/>
      <c r="L110" s="52"/>
      <c r="M110" s="52"/>
      <c r="N110" s="52"/>
      <c r="O110" s="52"/>
      <c r="P110" s="52"/>
      <c r="Q110" s="52"/>
      <c r="R110" s="52"/>
      <c r="S110" s="52"/>
      <c r="T110" s="52"/>
      <c r="U110" s="52"/>
      <c r="V110" s="52"/>
      <c r="W110" s="52"/>
      <c r="X110" s="52"/>
      <c r="Y110" s="116"/>
      <c r="Z110" s="116"/>
      <c r="AA110" s="116"/>
      <c r="AB110" s="136" t="s">
        <v>694</v>
      </c>
    </row>
    <row r="111" spans="1:28" ht="14.1" customHeight="1" x14ac:dyDescent="0.2">
      <c r="A111" s="5"/>
      <c r="B111" s="48" t="s">
        <v>674</v>
      </c>
      <c r="C111" s="49">
        <v>1</v>
      </c>
      <c r="D111" s="73">
        <v>0</v>
      </c>
      <c r="E111" s="58"/>
      <c r="F111" s="70"/>
      <c r="G111" s="68"/>
      <c r="H111" s="52"/>
      <c r="I111" s="116"/>
      <c r="J111" s="116"/>
      <c r="K111" s="52"/>
      <c r="L111" s="52"/>
      <c r="M111" s="52"/>
      <c r="N111" s="52"/>
      <c r="O111" s="52"/>
      <c r="P111" s="52"/>
      <c r="Q111" s="52"/>
      <c r="R111" s="52"/>
      <c r="S111" s="52"/>
      <c r="T111" s="52"/>
      <c r="U111" s="52"/>
      <c r="V111" s="52"/>
      <c r="W111" s="52"/>
      <c r="X111" s="52"/>
      <c r="Y111" s="131"/>
      <c r="Z111" s="131" t="s">
        <v>692</v>
      </c>
      <c r="AA111" s="52"/>
      <c r="AB111" s="52"/>
    </row>
    <row r="112" spans="1:28" ht="14.1" customHeight="1" x14ac:dyDescent="0.2">
      <c r="A112" s="5"/>
      <c r="B112" s="48" t="s">
        <v>675</v>
      </c>
      <c r="C112" s="49">
        <v>1</v>
      </c>
      <c r="D112" s="73">
        <v>0</v>
      </c>
      <c r="E112" s="58"/>
      <c r="F112" s="70"/>
      <c r="G112" s="68"/>
      <c r="H112" s="52"/>
      <c r="I112" s="116"/>
      <c r="J112" s="116"/>
      <c r="K112" s="52"/>
      <c r="L112" s="52"/>
      <c r="M112" s="52"/>
      <c r="N112" s="52"/>
      <c r="O112" s="52"/>
      <c r="P112" s="52"/>
      <c r="Q112" s="52"/>
      <c r="R112" s="52"/>
      <c r="S112" s="52"/>
      <c r="T112" s="52"/>
      <c r="U112" s="52"/>
      <c r="V112" s="52"/>
      <c r="W112" s="52"/>
      <c r="X112" s="52"/>
      <c r="Y112" s="116"/>
      <c r="Z112" s="116"/>
      <c r="AA112" s="52"/>
      <c r="AB112" s="136" t="s">
        <v>694</v>
      </c>
    </row>
    <row r="113" spans="1:28" ht="14.1" customHeight="1" x14ac:dyDescent="0.2">
      <c r="A113" s="128"/>
      <c r="B113" s="48" t="s">
        <v>51</v>
      </c>
      <c r="C113" s="49">
        <v>1</v>
      </c>
      <c r="D113" s="73">
        <v>0</v>
      </c>
      <c r="E113" s="58"/>
      <c r="F113" s="70"/>
      <c r="G113" s="68"/>
      <c r="H113" s="52"/>
      <c r="I113" s="116"/>
      <c r="J113" s="131" t="s">
        <v>320</v>
      </c>
      <c r="K113" s="52"/>
      <c r="L113" s="52"/>
      <c r="M113" s="52"/>
      <c r="N113" s="52"/>
      <c r="O113" s="52"/>
      <c r="P113" s="52"/>
      <c r="Q113" s="52"/>
      <c r="R113" s="52"/>
      <c r="S113" s="52"/>
      <c r="T113" s="52"/>
      <c r="U113" s="52"/>
      <c r="V113" s="52"/>
      <c r="W113" s="52"/>
      <c r="X113" s="52"/>
      <c r="Y113" s="116"/>
      <c r="Z113" s="116"/>
      <c r="AA113" s="116"/>
      <c r="AB113" s="52"/>
    </row>
    <row r="114" spans="1:28" ht="14.1" customHeight="1" x14ac:dyDescent="0.2">
      <c r="A114" s="5"/>
      <c r="B114" s="48" t="s">
        <v>535</v>
      </c>
      <c r="C114" s="49">
        <v>1</v>
      </c>
      <c r="D114" s="73">
        <v>0</v>
      </c>
      <c r="E114" s="58"/>
      <c r="F114" s="70"/>
      <c r="G114" s="68"/>
      <c r="H114" s="52"/>
      <c r="I114" s="116"/>
      <c r="J114" s="116"/>
      <c r="K114" s="52"/>
      <c r="L114" s="52"/>
      <c r="M114" s="52"/>
      <c r="N114" s="52"/>
      <c r="O114" s="52"/>
      <c r="P114" s="52"/>
      <c r="Q114" s="52"/>
      <c r="R114" s="52"/>
      <c r="S114" s="52"/>
      <c r="T114" s="52"/>
      <c r="U114" s="52"/>
      <c r="V114" s="52"/>
      <c r="W114" s="52"/>
      <c r="X114" s="52"/>
      <c r="Y114" s="116"/>
      <c r="Z114" s="116"/>
      <c r="AA114" s="116"/>
      <c r="AB114" s="138" t="s">
        <v>694</v>
      </c>
    </row>
    <row r="115" spans="1:28" ht="14.1" customHeight="1" x14ac:dyDescent="0.2">
      <c r="A115" s="5"/>
      <c r="B115" s="48" t="s">
        <v>536</v>
      </c>
      <c r="C115" s="49">
        <v>1</v>
      </c>
      <c r="D115" s="73">
        <v>0</v>
      </c>
      <c r="E115" s="58"/>
      <c r="F115" s="70"/>
      <c r="G115" s="68"/>
      <c r="H115" s="52"/>
      <c r="I115" s="116"/>
      <c r="J115" s="116"/>
      <c r="K115" s="52"/>
      <c r="L115" s="52"/>
      <c r="M115" s="52"/>
      <c r="N115" s="52"/>
      <c r="O115" s="52"/>
      <c r="P115" s="52"/>
      <c r="Q115" s="52"/>
      <c r="R115" s="52"/>
      <c r="S115" s="52"/>
      <c r="T115" s="52"/>
      <c r="U115" s="52"/>
      <c r="V115" s="52"/>
      <c r="W115" s="52"/>
      <c r="X115" s="52"/>
      <c r="Y115" s="116"/>
      <c r="Z115" s="116"/>
      <c r="AA115" s="116"/>
      <c r="AB115" s="138" t="s">
        <v>694</v>
      </c>
    </row>
    <row r="116" spans="1:28" ht="14.1" customHeight="1" x14ac:dyDescent="0.2">
      <c r="A116" s="47"/>
      <c r="B116" s="48" t="s">
        <v>550</v>
      </c>
      <c r="C116" s="49">
        <v>1</v>
      </c>
      <c r="D116" s="73">
        <v>0</v>
      </c>
      <c r="E116" s="58"/>
      <c r="F116" s="70"/>
      <c r="G116" s="70"/>
      <c r="H116" s="52"/>
      <c r="I116" s="116"/>
      <c r="J116" s="116"/>
      <c r="K116" s="122" t="s">
        <v>25</v>
      </c>
      <c r="L116" s="52"/>
      <c r="M116" s="52"/>
      <c r="N116" s="52"/>
      <c r="O116" s="52"/>
      <c r="P116" s="52"/>
      <c r="Q116" s="52"/>
      <c r="R116" s="52"/>
      <c r="S116" s="52"/>
      <c r="T116" s="52"/>
      <c r="U116" s="52"/>
      <c r="V116" s="52"/>
      <c r="W116" s="52"/>
      <c r="X116" s="52"/>
      <c r="Y116" s="116"/>
      <c r="Z116" s="116"/>
      <c r="AA116" s="116"/>
      <c r="AB116" s="116"/>
    </row>
    <row r="117" spans="1:28" ht="14.1" customHeight="1" x14ac:dyDescent="0.2">
      <c r="A117" s="5"/>
      <c r="B117" s="48" t="s">
        <v>543</v>
      </c>
      <c r="C117" s="49">
        <v>1</v>
      </c>
      <c r="D117" s="73">
        <v>0</v>
      </c>
      <c r="E117" s="58"/>
      <c r="F117" s="70"/>
      <c r="G117" s="68"/>
      <c r="H117" s="52"/>
      <c r="I117" s="116"/>
      <c r="J117" s="116"/>
      <c r="K117" s="52"/>
      <c r="L117" s="52"/>
      <c r="M117" s="52"/>
      <c r="N117" s="52"/>
      <c r="O117" s="52"/>
      <c r="P117" s="52"/>
      <c r="Q117" s="52"/>
      <c r="R117" s="52"/>
      <c r="S117" s="52"/>
      <c r="T117" s="52"/>
      <c r="U117" s="52"/>
      <c r="V117" s="52"/>
      <c r="W117" s="52"/>
      <c r="X117" s="52"/>
      <c r="Y117" s="116"/>
      <c r="Z117" s="116"/>
      <c r="AA117" s="116"/>
      <c r="AB117" s="138" t="s">
        <v>694</v>
      </c>
    </row>
    <row r="118" spans="1:28" ht="14.1" customHeight="1" x14ac:dyDescent="0.2">
      <c r="A118" s="5"/>
      <c r="B118" s="48" t="s">
        <v>700</v>
      </c>
      <c r="C118" s="49">
        <v>1</v>
      </c>
      <c r="D118" s="73">
        <v>0</v>
      </c>
      <c r="E118" s="58"/>
      <c r="F118" s="70"/>
      <c r="G118" s="68"/>
      <c r="H118" s="52"/>
      <c r="I118" s="116"/>
      <c r="J118" s="116"/>
      <c r="K118" s="52"/>
      <c r="L118" s="52"/>
      <c r="M118" s="52"/>
      <c r="N118" s="52"/>
      <c r="O118" s="52"/>
      <c r="P118" s="52"/>
      <c r="Q118" s="52"/>
      <c r="R118" s="52"/>
      <c r="S118" s="52"/>
      <c r="T118" s="52"/>
      <c r="U118" s="52"/>
      <c r="V118" s="52"/>
      <c r="W118" s="52"/>
      <c r="X118" s="52"/>
      <c r="Y118" s="116"/>
      <c r="Z118" s="116"/>
      <c r="AA118" s="116"/>
      <c r="AB118" s="138" t="s">
        <v>694</v>
      </c>
    </row>
    <row r="119" spans="1:28" ht="14.1" customHeight="1" x14ac:dyDescent="0.2">
      <c r="A119" s="47"/>
      <c r="B119" s="48" t="s">
        <v>594</v>
      </c>
      <c r="C119" s="49">
        <v>1</v>
      </c>
      <c r="D119" s="73">
        <v>0</v>
      </c>
      <c r="E119" s="58"/>
      <c r="F119" s="70"/>
      <c r="G119" s="70"/>
      <c r="H119" s="52"/>
      <c r="I119" s="116"/>
      <c r="J119" s="116"/>
      <c r="K119" s="122"/>
      <c r="L119" s="52"/>
      <c r="M119" s="122" t="s">
        <v>498</v>
      </c>
      <c r="N119" s="52"/>
      <c r="O119" s="52"/>
      <c r="P119" s="52"/>
      <c r="Q119" s="52"/>
      <c r="R119" s="52"/>
      <c r="S119" s="52"/>
      <c r="T119" s="52"/>
      <c r="U119" s="52"/>
      <c r="V119" s="52"/>
      <c r="W119" s="52"/>
      <c r="X119" s="52"/>
      <c r="Y119" s="116"/>
      <c r="Z119" s="116"/>
      <c r="AA119" s="116"/>
      <c r="AB119" s="116"/>
    </row>
    <row r="120" spans="1:28" ht="14.1" customHeight="1" x14ac:dyDescent="0.2">
      <c r="A120" s="5"/>
      <c r="B120" s="48" t="s">
        <v>600</v>
      </c>
      <c r="C120" s="49">
        <v>1</v>
      </c>
      <c r="D120" s="73">
        <v>0</v>
      </c>
      <c r="E120" s="58"/>
      <c r="F120" s="70"/>
      <c r="G120" s="68"/>
      <c r="H120" s="52"/>
      <c r="I120" s="116"/>
      <c r="J120" s="116"/>
      <c r="K120" s="52"/>
      <c r="L120" s="52"/>
      <c r="M120" s="52"/>
      <c r="N120" s="52"/>
      <c r="O120" s="52"/>
      <c r="P120" s="52"/>
      <c r="Q120" s="52"/>
      <c r="R120" s="52"/>
      <c r="S120" s="52"/>
      <c r="T120" s="52"/>
      <c r="U120" s="52"/>
      <c r="V120" s="52"/>
      <c r="W120" s="52"/>
      <c r="X120" s="52"/>
      <c r="Y120" s="116"/>
      <c r="Z120" s="116"/>
      <c r="AA120" s="116"/>
      <c r="AB120" s="138" t="s">
        <v>694</v>
      </c>
    </row>
    <row r="121" spans="1:28" ht="14.1" customHeight="1" x14ac:dyDescent="0.2">
      <c r="A121" s="129">
        <v>104</v>
      </c>
      <c r="B121" s="48" t="s">
        <v>460</v>
      </c>
      <c r="C121" s="49">
        <v>1</v>
      </c>
      <c r="D121" s="73">
        <v>0</v>
      </c>
      <c r="E121" s="58"/>
      <c r="F121" s="70"/>
      <c r="G121" s="68" t="s">
        <v>689</v>
      </c>
      <c r="H121" s="52"/>
      <c r="I121" s="116"/>
      <c r="J121" s="116"/>
      <c r="K121" s="52"/>
      <c r="L121" s="52"/>
      <c r="M121" s="52"/>
      <c r="N121" s="52"/>
      <c r="O121" s="52"/>
      <c r="P121" s="52"/>
      <c r="Q121" s="52"/>
      <c r="R121" s="52"/>
      <c r="S121" s="52"/>
      <c r="T121" s="52"/>
      <c r="U121" s="52"/>
      <c r="V121" s="52"/>
      <c r="W121" s="52"/>
      <c r="X121" s="52"/>
      <c r="Y121" s="116"/>
      <c r="Z121" s="116"/>
      <c r="AA121" s="116"/>
      <c r="AB121" s="116"/>
    </row>
    <row r="122" spans="1:28" ht="14.1" hidden="1" customHeight="1" x14ac:dyDescent="0.2">
      <c r="A122" s="47">
        <v>59</v>
      </c>
      <c r="B122" s="48" t="s">
        <v>576</v>
      </c>
      <c r="C122" s="49">
        <v>0</v>
      </c>
      <c r="D122" s="73">
        <v>0</v>
      </c>
      <c r="E122" s="58"/>
      <c r="F122" s="70"/>
      <c r="G122" s="70"/>
      <c r="H122" s="52"/>
      <c r="I122" s="116"/>
      <c r="J122" s="116"/>
      <c r="K122" s="52"/>
      <c r="L122" s="52"/>
      <c r="M122" s="52"/>
      <c r="N122" s="52"/>
      <c r="O122" s="52"/>
      <c r="P122" s="52"/>
      <c r="Q122" s="52"/>
      <c r="R122" s="52"/>
      <c r="S122" s="52"/>
      <c r="T122" s="52"/>
      <c r="U122" s="52"/>
      <c r="V122" s="52"/>
      <c r="W122" s="52"/>
      <c r="X122" s="52"/>
      <c r="Y122" s="52"/>
      <c r="Z122" s="52"/>
      <c r="AA122" s="52"/>
      <c r="AB122" s="52"/>
    </row>
    <row r="123" spans="1:28" ht="14.1" hidden="1" customHeight="1" x14ac:dyDescent="0.2">
      <c r="A123" s="47"/>
      <c r="B123" s="48" t="s">
        <v>577</v>
      </c>
      <c r="C123" s="49">
        <v>0</v>
      </c>
      <c r="D123" s="73">
        <v>0</v>
      </c>
      <c r="E123" s="58"/>
      <c r="F123" s="52"/>
      <c r="G123" s="70"/>
      <c r="H123" s="52"/>
      <c r="I123" s="52"/>
      <c r="J123" s="52"/>
      <c r="K123" s="52"/>
      <c r="L123" s="52"/>
      <c r="M123" s="52"/>
      <c r="N123" s="52"/>
      <c r="O123" s="52"/>
      <c r="P123" s="52"/>
      <c r="Q123" s="52"/>
      <c r="R123" s="52"/>
      <c r="S123" s="52"/>
      <c r="T123" s="52"/>
      <c r="U123" s="52"/>
      <c r="V123" s="52"/>
      <c r="W123" s="52"/>
      <c r="X123" s="52"/>
      <c r="Y123" s="52"/>
      <c r="Z123" s="52"/>
      <c r="AA123" s="52"/>
      <c r="AB123" s="52"/>
    </row>
    <row r="124" spans="1:28" ht="14.1" hidden="1" customHeight="1" x14ac:dyDescent="0.2">
      <c r="A124" s="47"/>
      <c r="B124" s="48" t="s">
        <v>579</v>
      </c>
      <c r="C124" s="49">
        <v>0</v>
      </c>
      <c r="D124" s="73">
        <v>0</v>
      </c>
      <c r="E124" s="58"/>
      <c r="F124" s="52"/>
      <c r="G124" s="70"/>
      <c r="H124" s="52"/>
      <c r="I124" s="52"/>
      <c r="J124" s="52"/>
      <c r="K124" s="52"/>
      <c r="L124" s="52"/>
      <c r="M124" s="52"/>
      <c r="N124" s="52"/>
      <c r="O124" s="52"/>
      <c r="P124" s="52"/>
      <c r="Q124" s="52"/>
      <c r="R124" s="52"/>
      <c r="S124" s="52"/>
      <c r="T124" s="52"/>
      <c r="U124" s="52"/>
      <c r="V124" s="52"/>
      <c r="W124" s="52"/>
      <c r="X124" s="52"/>
      <c r="Y124" s="52"/>
      <c r="Z124" s="52"/>
      <c r="AA124" s="52"/>
      <c r="AB124" s="52"/>
    </row>
    <row r="125" spans="1:28" ht="14.1" hidden="1" customHeight="1" x14ac:dyDescent="0.2">
      <c r="A125" s="47"/>
      <c r="B125" s="48" t="s">
        <v>588</v>
      </c>
      <c r="C125" s="49">
        <v>0</v>
      </c>
      <c r="D125" s="73">
        <v>0</v>
      </c>
      <c r="E125" s="58"/>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spans="1:28" ht="14.1" hidden="1" customHeight="1" x14ac:dyDescent="0.2">
      <c r="A126" s="47"/>
      <c r="B126" s="48" t="s">
        <v>589</v>
      </c>
      <c r="C126" s="49">
        <v>0</v>
      </c>
      <c r="D126" s="73">
        <v>0</v>
      </c>
      <c r="E126" s="58"/>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spans="1:28" ht="14.1" hidden="1" customHeight="1" x14ac:dyDescent="0.2">
      <c r="A127" s="47">
        <v>81</v>
      </c>
      <c r="B127" s="48" t="s">
        <v>592</v>
      </c>
      <c r="C127" s="49">
        <v>0</v>
      </c>
      <c r="D127" s="73">
        <v>0</v>
      </c>
      <c r="E127" s="58"/>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spans="1:28" ht="15" hidden="1" x14ac:dyDescent="0.2">
      <c r="A128" s="47"/>
      <c r="B128" s="48" t="s">
        <v>561</v>
      </c>
      <c r="C128" s="49">
        <v>0</v>
      </c>
      <c r="D128" s="73">
        <v>0</v>
      </c>
      <c r="E128" s="58"/>
      <c r="F128" s="70"/>
      <c r="G128" s="52"/>
      <c r="H128" s="52"/>
      <c r="I128" s="52"/>
      <c r="J128" s="52"/>
      <c r="K128" s="52"/>
      <c r="L128" s="52"/>
      <c r="M128" s="52"/>
      <c r="N128" s="52"/>
      <c r="O128" s="52"/>
      <c r="P128" s="116"/>
      <c r="Q128" s="52"/>
      <c r="R128" s="52"/>
      <c r="S128" s="52"/>
      <c r="T128" s="52"/>
      <c r="U128" s="52"/>
      <c r="V128" s="52"/>
      <c r="W128" s="52"/>
      <c r="X128" s="52"/>
      <c r="Y128" s="52"/>
      <c r="Z128" s="52"/>
      <c r="AA128" s="52"/>
      <c r="AB128" s="52"/>
    </row>
    <row r="129" spans="1:28" ht="15" hidden="1" x14ac:dyDescent="0.2">
      <c r="A129" s="47"/>
      <c r="B129" s="48" t="s">
        <v>595</v>
      </c>
      <c r="C129" s="49">
        <v>0</v>
      </c>
      <c r="D129" s="73">
        <v>0</v>
      </c>
      <c r="E129" s="58"/>
      <c r="F129" s="70"/>
      <c r="G129" s="52"/>
      <c r="H129" s="52"/>
      <c r="I129" s="52"/>
      <c r="J129" s="52"/>
      <c r="K129" s="52"/>
      <c r="L129" s="52"/>
      <c r="M129" s="52"/>
      <c r="N129" s="52"/>
      <c r="O129" s="52"/>
      <c r="P129" s="116"/>
      <c r="Q129" s="52"/>
      <c r="R129" s="52"/>
      <c r="S129" s="52"/>
      <c r="T129" s="52"/>
      <c r="U129" s="52"/>
      <c r="V129" s="52"/>
      <c r="W129" s="52"/>
      <c r="X129" s="52"/>
      <c r="Y129" s="52"/>
      <c r="Z129" s="52"/>
      <c r="AA129" s="52"/>
      <c r="AB129" s="52"/>
    </row>
    <row r="130" spans="1:28" ht="15" hidden="1" x14ac:dyDescent="0.2">
      <c r="A130" s="5"/>
      <c r="B130" s="48" t="s">
        <v>225</v>
      </c>
      <c r="C130" s="49">
        <v>0</v>
      </c>
      <c r="D130" s="73">
        <v>0</v>
      </c>
      <c r="E130" s="58"/>
      <c r="F130" s="70"/>
      <c r="G130" s="52"/>
      <c r="H130" s="52"/>
      <c r="I130" s="52"/>
      <c r="J130" s="52"/>
      <c r="K130" s="52"/>
      <c r="L130" s="52"/>
      <c r="M130" s="52"/>
      <c r="N130" s="52"/>
      <c r="O130" s="52"/>
      <c r="P130" s="116"/>
      <c r="Q130" s="52"/>
      <c r="R130" s="52"/>
      <c r="S130" s="52"/>
      <c r="T130" s="52"/>
      <c r="U130" s="52"/>
      <c r="V130" s="52"/>
      <c r="W130" s="52"/>
      <c r="X130" s="52"/>
      <c r="Y130" s="52"/>
      <c r="Z130" s="52"/>
      <c r="AA130" s="52"/>
      <c r="AB130" s="52"/>
    </row>
    <row r="131" spans="1:28" ht="15" hidden="1" x14ac:dyDescent="0.2">
      <c r="A131" s="5"/>
      <c r="B131" s="48" t="s">
        <v>606</v>
      </c>
      <c r="C131" s="49">
        <v>0</v>
      </c>
      <c r="D131" s="73">
        <v>0</v>
      </c>
      <c r="E131" s="58"/>
      <c r="F131" s="70"/>
      <c r="G131" s="52"/>
      <c r="H131" s="52"/>
      <c r="I131" s="52"/>
      <c r="J131" s="52"/>
      <c r="K131" s="52"/>
      <c r="L131" s="52"/>
      <c r="M131" s="52"/>
      <c r="N131" s="52"/>
      <c r="O131" s="52"/>
      <c r="P131" s="116"/>
      <c r="Q131" s="52"/>
      <c r="R131" s="52"/>
      <c r="S131" s="52"/>
      <c r="T131" s="52"/>
      <c r="U131" s="52"/>
      <c r="V131" s="52"/>
      <c r="W131" s="52"/>
      <c r="X131" s="52"/>
      <c r="Y131" s="52"/>
      <c r="Z131" s="52"/>
      <c r="AA131" s="52"/>
      <c r="AB131" s="52"/>
    </row>
    <row r="132" spans="1:28" ht="15" hidden="1" x14ac:dyDescent="0.2">
      <c r="A132" s="5"/>
      <c r="B132" s="48" t="s">
        <v>564</v>
      </c>
      <c r="C132" s="49">
        <v>0</v>
      </c>
      <c r="D132" s="73">
        <v>0</v>
      </c>
      <c r="E132" s="58"/>
      <c r="F132" s="70"/>
      <c r="G132" s="52"/>
      <c r="H132" s="52"/>
      <c r="I132" s="52"/>
      <c r="J132" s="52"/>
      <c r="K132" s="52"/>
      <c r="L132" s="52"/>
      <c r="M132" s="52"/>
      <c r="N132" s="52"/>
      <c r="O132" s="52"/>
      <c r="P132" s="116"/>
      <c r="Q132" s="52"/>
      <c r="R132" s="52"/>
      <c r="S132" s="52"/>
      <c r="T132" s="52"/>
      <c r="U132" s="52"/>
      <c r="V132" s="52"/>
      <c r="W132" s="52"/>
      <c r="X132" s="52"/>
      <c r="Y132" s="52"/>
      <c r="Z132" s="52"/>
      <c r="AA132" s="52"/>
      <c r="AB132" s="52"/>
    </row>
    <row r="133" spans="1:28" ht="15" hidden="1" x14ac:dyDescent="0.2">
      <c r="A133" s="5"/>
      <c r="B133" s="48" t="s">
        <v>611</v>
      </c>
      <c r="C133" s="49">
        <v>0</v>
      </c>
      <c r="D133" s="73">
        <v>0</v>
      </c>
      <c r="E133" s="58"/>
      <c r="F133" s="70"/>
      <c r="G133" s="52"/>
      <c r="H133" s="52"/>
      <c r="I133" s="52"/>
      <c r="J133" s="52"/>
      <c r="K133" s="52"/>
      <c r="L133" s="52"/>
      <c r="M133" s="52"/>
      <c r="N133" s="52"/>
      <c r="O133" s="52"/>
      <c r="P133" s="52"/>
      <c r="Q133" s="52"/>
      <c r="R133" s="52"/>
      <c r="S133" s="52"/>
      <c r="T133" s="52"/>
      <c r="U133" s="52"/>
      <c r="V133" s="52"/>
      <c r="W133" s="52"/>
      <c r="X133" s="52"/>
      <c r="Y133" s="52"/>
      <c r="Z133" s="52"/>
      <c r="AA133" s="52"/>
      <c r="AB133" s="52"/>
    </row>
    <row r="135" spans="1:28" x14ac:dyDescent="0.2">
      <c r="M135">
        <f>SUM(M6:M98)</f>
        <v>0</v>
      </c>
    </row>
  </sheetData>
  <mergeCells count="2">
    <mergeCell ref="B1:D1"/>
    <mergeCell ref="L1:O1"/>
  </mergeCells>
  <phoneticPr fontId="0" type="noConversion"/>
  <pageMargins left="0.49" right="0.46" top="0.13" bottom="0.15" header="0.4921259845" footer="0.4921259845"/>
  <pageSetup paperSize="9" scale="52" orientation="portrait" horizontalDpi="4294967293" verticalDpi="300"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95"/>
  <sheetViews>
    <sheetView workbookViewId="0">
      <selection activeCell="B9" sqref="B9"/>
    </sheetView>
  </sheetViews>
  <sheetFormatPr baseColWidth="10" defaultColWidth="11.42578125" defaultRowHeight="12.75" x14ac:dyDescent="0.2"/>
  <cols>
    <col min="1" max="1" width="7.85546875" customWidth="1"/>
    <col min="2" max="2" width="23.28515625" customWidth="1"/>
    <col min="3" max="3" width="9.42578125" customWidth="1"/>
    <col min="4" max="4" width="9.5703125" customWidth="1"/>
    <col min="5" max="5" width="5" customWidth="1"/>
    <col min="6" max="6" width="5.7109375" customWidth="1"/>
    <col min="7" max="9" width="5" bestFit="1" customWidth="1"/>
    <col min="10" max="10" width="5.140625" customWidth="1"/>
    <col min="11" max="11" width="6" bestFit="1" customWidth="1"/>
    <col min="12" max="12" width="5" bestFit="1" customWidth="1"/>
    <col min="13" max="14" width="3" bestFit="1" customWidth="1"/>
    <col min="15" max="16" width="5" bestFit="1" customWidth="1"/>
    <col min="17" max="18" width="3" bestFit="1" customWidth="1"/>
    <col min="19" max="20" width="5" bestFit="1" customWidth="1"/>
    <col min="21" max="21" width="4.5703125" bestFit="1" customWidth="1"/>
    <col min="22" max="27" width="5" bestFit="1" customWidth="1"/>
    <col min="28" max="28" width="3" bestFit="1" customWidth="1"/>
  </cols>
  <sheetData>
    <row r="1" spans="1:28" ht="18" x14ac:dyDescent="0.25">
      <c r="B1" s="2" t="s">
        <v>1</v>
      </c>
      <c r="E1" s="30" t="s">
        <v>701</v>
      </c>
      <c r="F1" s="11"/>
      <c r="G1" s="13"/>
      <c r="H1" s="14"/>
      <c r="J1" s="2" t="s">
        <v>702</v>
      </c>
    </row>
    <row r="2" spans="1:28" x14ac:dyDescent="0.2">
      <c r="B2" s="1"/>
    </row>
    <row r="3" spans="1:28" x14ac:dyDescent="0.2">
      <c r="A3" s="9" t="s">
        <v>703</v>
      </c>
      <c r="B3" s="1" t="s">
        <v>704</v>
      </c>
      <c r="D3" s="9" t="s">
        <v>705</v>
      </c>
      <c r="E3" s="1"/>
      <c r="F3" s="9" t="s">
        <v>706</v>
      </c>
      <c r="J3" s="9" t="s">
        <v>707</v>
      </c>
    </row>
    <row r="4" spans="1:28" x14ac:dyDescent="0.2">
      <c r="B4" s="1"/>
      <c r="D4" s="9"/>
      <c r="E4" s="1"/>
      <c r="F4" s="75">
        <v>1</v>
      </c>
      <c r="G4" s="75">
        <v>2</v>
      </c>
      <c r="H4" s="75">
        <v>3</v>
      </c>
      <c r="I4" s="75">
        <v>4</v>
      </c>
      <c r="J4" s="75">
        <v>5</v>
      </c>
      <c r="K4" s="75">
        <v>6</v>
      </c>
      <c r="L4" s="75">
        <v>7</v>
      </c>
      <c r="M4" s="75">
        <v>8</v>
      </c>
      <c r="N4" s="75">
        <v>9</v>
      </c>
      <c r="O4" s="75">
        <v>10</v>
      </c>
      <c r="P4" s="75">
        <v>11</v>
      </c>
      <c r="Q4" s="75">
        <v>12</v>
      </c>
      <c r="R4" s="75">
        <v>13</v>
      </c>
      <c r="S4" s="75">
        <v>14</v>
      </c>
      <c r="T4" s="75">
        <v>15</v>
      </c>
      <c r="U4" s="75">
        <v>16</v>
      </c>
      <c r="V4" s="75">
        <v>17</v>
      </c>
      <c r="W4" s="75">
        <v>18</v>
      </c>
      <c r="X4" s="75">
        <v>19</v>
      </c>
      <c r="Y4" s="75">
        <v>20</v>
      </c>
      <c r="Z4" s="75">
        <v>21</v>
      </c>
      <c r="AA4" s="75">
        <v>22</v>
      </c>
      <c r="AB4" s="75">
        <v>23</v>
      </c>
    </row>
    <row r="5" spans="1:28" ht="16.5" thickBot="1" x14ac:dyDescent="0.3">
      <c r="B5" s="3" t="s">
        <v>6</v>
      </c>
      <c r="C5" s="10"/>
      <c r="D5" s="77">
        <v>2009</v>
      </c>
      <c r="E5" s="15" t="s">
        <v>313</v>
      </c>
      <c r="F5" s="12">
        <v>45</v>
      </c>
      <c r="G5" s="43">
        <v>40</v>
      </c>
      <c r="H5" s="12">
        <v>39</v>
      </c>
      <c r="I5" s="12">
        <v>46</v>
      </c>
      <c r="J5" s="20" t="s">
        <v>708</v>
      </c>
      <c r="K5" s="12">
        <v>44</v>
      </c>
      <c r="L5" s="12">
        <v>39</v>
      </c>
      <c r="M5" s="12">
        <v>44</v>
      </c>
      <c r="N5" s="12">
        <v>46</v>
      </c>
      <c r="O5" s="1">
        <v>42</v>
      </c>
      <c r="P5" s="1">
        <v>40</v>
      </c>
      <c r="Q5" s="1">
        <v>28</v>
      </c>
      <c r="R5" s="1">
        <v>29</v>
      </c>
      <c r="S5" s="1">
        <v>37</v>
      </c>
      <c r="T5" s="1">
        <v>29</v>
      </c>
      <c r="U5" s="1">
        <v>30</v>
      </c>
      <c r="V5" s="1">
        <v>32</v>
      </c>
      <c r="W5" s="1">
        <v>38</v>
      </c>
      <c r="X5" s="1">
        <v>27</v>
      </c>
      <c r="Y5" s="1">
        <v>36</v>
      </c>
      <c r="Z5" s="1">
        <v>40</v>
      </c>
      <c r="AA5" s="1">
        <v>33</v>
      </c>
      <c r="AB5" s="1">
        <v>32</v>
      </c>
    </row>
    <row r="6" spans="1:28" ht="13.5" thickBot="1" x14ac:dyDescent="0.25">
      <c r="A6" s="4" t="s">
        <v>11</v>
      </c>
      <c r="B6" s="4" t="s">
        <v>12</v>
      </c>
      <c r="C6" s="4" t="s">
        <v>13</v>
      </c>
      <c r="D6" s="4" t="s">
        <v>14</v>
      </c>
      <c r="E6" s="1"/>
      <c r="F6" s="301">
        <v>11.9</v>
      </c>
      <c r="G6" s="348">
        <v>11.9</v>
      </c>
      <c r="H6" s="301">
        <v>13.1</v>
      </c>
      <c r="I6" s="349">
        <v>13.4</v>
      </c>
      <c r="J6" s="21" t="s">
        <v>709</v>
      </c>
      <c r="K6">
        <v>15.75</v>
      </c>
      <c r="L6">
        <v>15.2</v>
      </c>
      <c r="M6">
        <v>14</v>
      </c>
      <c r="N6">
        <v>15</v>
      </c>
      <c r="O6">
        <v>15.4</v>
      </c>
      <c r="P6">
        <v>14.4</v>
      </c>
      <c r="Q6">
        <v>16</v>
      </c>
      <c r="R6">
        <v>13</v>
      </c>
      <c r="S6">
        <v>17.5</v>
      </c>
      <c r="T6">
        <v>13.4</v>
      </c>
      <c r="U6" s="76">
        <v>12.5</v>
      </c>
      <c r="V6">
        <v>14.8</v>
      </c>
      <c r="W6">
        <v>14.2</v>
      </c>
      <c r="X6">
        <v>13.8</v>
      </c>
      <c r="Y6">
        <v>15.2</v>
      </c>
      <c r="Z6">
        <v>16.5</v>
      </c>
      <c r="AA6">
        <v>15.2</v>
      </c>
      <c r="AB6">
        <v>13</v>
      </c>
    </row>
    <row r="7" spans="1:28" x14ac:dyDescent="0.2">
      <c r="A7" s="41">
        <v>1</v>
      </c>
      <c r="B7" s="42" t="s">
        <v>710</v>
      </c>
      <c r="C7" s="41">
        <v>26</v>
      </c>
      <c r="D7" s="41">
        <v>2</v>
      </c>
      <c r="F7" s="8"/>
      <c r="H7" s="8"/>
      <c r="I7" s="8"/>
      <c r="J7" s="22"/>
      <c r="K7" s="8"/>
      <c r="L7" s="8"/>
      <c r="M7" s="8"/>
      <c r="N7" s="8"/>
      <c r="O7" s="8"/>
      <c r="P7" s="8"/>
      <c r="Q7" s="8"/>
      <c r="R7" s="6"/>
      <c r="S7" s="6"/>
      <c r="T7" s="6"/>
      <c r="U7" s="31"/>
      <c r="V7" s="6"/>
      <c r="W7" s="6"/>
      <c r="X7" s="6"/>
      <c r="Y7" s="31"/>
      <c r="Z7" s="31"/>
      <c r="AA7" s="31"/>
      <c r="AB7" s="31"/>
    </row>
    <row r="8" spans="1:28" x14ac:dyDescent="0.2">
      <c r="A8" s="41">
        <v>2</v>
      </c>
      <c r="B8" s="42" t="s">
        <v>711</v>
      </c>
      <c r="C8" s="41">
        <v>25</v>
      </c>
      <c r="D8" s="41">
        <v>0</v>
      </c>
      <c r="F8" s="8"/>
      <c r="G8" s="8"/>
      <c r="H8" s="8"/>
      <c r="I8" s="8"/>
      <c r="J8" s="22"/>
      <c r="K8" s="8"/>
      <c r="L8" s="8"/>
      <c r="M8" s="8"/>
      <c r="N8" s="8"/>
      <c r="O8" s="8"/>
      <c r="P8" s="8"/>
      <c r="Q8" s="8"/>
      <c r="U8" s="31"/>
      <c r="Y8" s="31"/>
      <c r="Z8" s="31"/>
      <c r="AA8" s="31"/>
      <c r="AB8" s="31"/>
    </row>
    <row r="9" spans="1:28" x14ac:dyDescent="0.2">
      <c r="A9" s="41">
        <v>3</v>
      </c>
      <c r="B9" s="42" t="s">
        <v>712</v>
      </c>
      <c r="C9" s="41">
        <v>24</v>
      </c>
      <c r="D9" s="41">
        <v>1</v>
      </c>
      <c r="F9" s="8"/>
      <c r="H9" s="8"/>
      <c r="I9" s="8"/>
      <c r="J9" s="22"/>
      <c r="K9" s="8"/>
      <c r="L9" s="8"/>
      <c r="M9" s="8"/>
      <c r="N9" s="8"/>
      <c r="O9" s="8"/>
      <c r="P9" s="8"/>
      <c r="Q9" s="8"/>
      <c r="R9" s="8"/>
      <c r="S9" s="8"/>
      <c r="T9" s="8"/>
      <c r="U9" s="31"/>
      <c r="V9" s="8"/>
      <c r="W9" s="8"/>
      <c r="X9" s="8"/>
      <c r="Y9" s="31"/>
      <c r="Z9" s="31"/>
      <c r="AA9" s="31"/>
      <c r="AB9" s="31"/>
    </row>
    <row r="10" spans="1:28" x14ac:dyDescent="0.2">
      <c r="A10" s="41">
        <v>4</v>
      </c>
      <c r="B10" s="42" t="s">
        <v>713</v>
      </c>
      <c r="C10" s="41">
        <v>23</v>
      </c>
      <c r="D10" s="41">
        <v>0</v>
      </c>
      <c r="F10" s="8"/>
      <c r="H10" s="8"/>
      <c r="I10" s="8"/>
      <c r="J10" s="22"/>
      <c r="K10" s="8"/>
      <c r="L10" s="8"/>
      <c r="M10" s="8"/>
      <c r="N10" s="8"/>
      <c r="O10" s="8"/>
      <c r="P10" s="8"/>
      <c r="Q10" s="8"/>
      <c r="R10" s="8"/>
      <c r="S10" s="8"/>
      <c r="T10" s="8"/>
      <c r="U10" s="31"/>
      <c r="V10" s="8"/>
      <c r="W10" s="8"/>
      <c r="X10" s="8"/>
      <c r="Y10" s="31"/>
      <c r="Z10" s="31"/>
      <c r="AA10" s="31"/>
      <c r="AB10" s="31"/>
    </row>
    <row r="11" spans="1:28" x14ac:dyDescent="0.2">
      <c r="A11" s="41">
        <v>5</v>
      </c>
      <c r="B11" s="42" t="s">
        <v>714</v>
      </c>
      <c r="C11" s="41">
        <v>22</v>
      </c>
      <c r="D11" s="41">
        <v>4</v>
      </c>
      <c r="F11" s="8"/>
      <c r="G11" s="8"/>
      <c r="H11" s="8"/>
      <c r="I11" s="8"/>
      <c r="J11" s="22"/>
      <c r="K11" s="8"/>
      <c r="L11" s="8"/>
      <c r="M11" s="8"/>
      <c r="N11" s="8"/>
      <c r="O11" s="8"/>
      <c r="P11" s="8"/>
      <c r="Q11" s="8"/>
      <c r="U11" s="31"/>
      <c r="V11" s="8"/>
      <c r="W11" s="8"/>
      <c r="X11" s="8"/>
      <c r="Y11" s="31"/>
      <c r="Z11" s="31"/>
      <c r="AA11" s="31"/>
      <c r="AB11" s="31"/>
    </row>
    <row r="12" spans="1:28" x14ac:dyDescent="0.2">
      <c r="A12" s="41">
        <v>6</v>
      </c>
      <c r="B12" s="42" t="s">
        <v>715</v>
      </c>
      <c r="C12" s="41">
        <v>22</v>
      </c>
      <c r="D12" s="41">
        <v>2</v>
      </c>
      <c r="F12" s="8"/>
      <c r="G12" s="8"/>
      <c r="H12" s="8"/>
      <c r="I12" s="8"/>
      <c r="J12" s="22"/>
      <c r="K12" s="8"/>
      <c r="L12" s="8"/>
      <c r="M12" s="8"/>
      <c r="N12" s="8"/>
      <c r="O12" s="8"/>
      <c r="P12" s="8"/>
      <c r="Q12" s="8"/>
      <c r="U12" s="31"/>
      <c r="Y12" s="31"/>
      <c r="Z12" s="31"/>
      <c r="AA12" s="31"/>
      <c r="AB12" s="31"/>
    </row>
    <row r="13" spans="1:28" x14ac:dyDescent="0.2">
      <c r="A13" s="41">
        <v>7</v>
      </c>
      <c r="B13" s="42" t="s">
        <v>716</v>
      </c>
      <c r="C13" s="41">
        <v>21</v>
      </c>
      <c r="D13" s="41">
        <v>2</v>
      </c>
      <c r="F13" s="8"/>
      <c r="G13" s="8"/>
      <c r="H13" s="8"/>
      <c r="I13" s="8"/>
      <c r="J13" s="22"/>
      <c r="K13" s="8"/>
      <c r="L13" s="8"/>
      <c r="M13" s="8"/>
      <c r="N13" s="8"/>
      <c r="O13" s="8"/>
      <c r="P13" s="8"/>
      <c r="Q13" s="8"/>
      <c r="U13" s="31"/>
      <c r="Y13" s="31"/>
      <c r="Z13" s="31"/>
      <c r="AA13" s="31"/>
      <c r="AB13" s="31"/>
    </row>
    <row r="14" spans="1:28" x14ac:dyDescent="0.2">
      <c r="A14" s="41">
        <v>8</v>
      </c>
      <c r="B14" s="42" t="s">
        <v>717</v>
      </c>
      <c r="C14" s="41">
        <v>21</v>
      </c>
      <c r="D14" s="41">
        <v>1</v>
      </c>
      <c r="F14" s="8"/>
      <c r="G14" s="8"/>
      <c r="H14" s="8"/>
      <c r="I14" s="8"/>
      <c r="J14" s="22"/>
      <c r="K14" s="8"/>
      <c r="L14" s="8"/>
      <c r="M14" s="8"/>
      <c r="N14" s="8"/>
      <c r="O14" s="8"/>
      <c r="P14" s="8"/>
      <c r="Q14" s="8"/>
      <c r="U14" s="31"/>
      <c r="Y14" s="31"/>
      <c r="Z14" s="31"/>
      <c r="AA14" s="31"/>
      <c r="AB14" s="31"/>
    </row>
    <row r="15" spans="1:28" x14ac:dyDescent="0.2">
      <c r="A15" s="41">
        <v>9</v>
      </c>
      <c r="B15" s="42" t="s">
        <v>718</v>
      </c>
      <c r="C15" s="41">
        <v>20</v>
      </c>
      <c r="D15" s="41">
        <v>1</v>
      </c>
      <c r="F15" s="8"/>
      <c r="G15" s="8"/>
      <c r="H15" s="8"/>
      <c r="I15" s="8"/>
      <c r="J15" s="22"/>
      <c r="K15" s="8"/>
      <c r="L15" s="8"/>
      <c r="M15" s="8"/>
      <c r="N15" s="8"/>
      <c r="O15" s="8"/>
      <c r="P15" s="8"/>
      <c r="Q15" s="8"/>
      <c r="R15" s="8"/>
      <c r="S15" s="8"/>
      <c r="T15" s="8"/>
      <c r="U15" s="31"/>
      <c r="Y15" s="31"/>
      <c r="Z15" s="31"/>
      <c r="AA15" s="31"/>
      <c r="AB15" s="31"/>
    </row>
    <row r="16" spans="1:28" x14ac:dyDescent="0.2">
      <c r="A16" s="41">
        <v>10</v>
      </c>
      <c r="B16" s="42" t="s">
        <v>719</v>
      </c>
      <c r="C16" s="41">
        <v>19</v>
      </c>
      <c r="D16" s="41">
        <v>2</v>
      </c>
      <c r="F16" s="8"/>
      <c r="G16" s="8"/>
      <c r="H16" s="8"/>
      <c r="I16" s="8"/>
      <c r="J16" s="22"/>
      <c r="K16" s="8"/>
      <c r="L16" s="8"/>
      <c r="M16" s="8"/>
      <c r="N16" s="8"/>
      <c r="P16" s="8"/>
      <c r="Q16" s="8"/>
      <c r="U16" s="31"/>
      <c r="Y16" s="31"/>
      <c r="Z16" s="31"/>
      <c r="AA16" s="31"/>
      <c r="AB16" s="31"/>
    </row>
    <row r="17" spans="1:28" x14ac:dyDescent="0.2">
      <c r="A17" s="41"/>
      <c r="B17" s="42" t="s">
        <v>720</v>
      </c>
      <c r="C17" s="41">
        <v>19</v>
      </c>
      <c r="D17" s="41">
        <v>2</v>
      </c>
      <c r="F17" s="8"/>
      <c r="G17" s="8"/>
      <c r="H17" s="8"/>
      <c r="I17" s="8"/>
      <c r="J17" s="22"/>
      <c r="K17" s="8"/>
      <c r="L17" s="8"/>
      <c r="M17" s="8"/>
      <c r="N17" s="8"/>
      <c r="O17" s="8"/>
      <c r="P17" s="8"/>
      <c r="Q17" s="8"/>
      <c r="U17" s="31"/>
      <c r="Y17" s="31"/>
      <c r="Z17" s="31"/>
      <c r="AA17" s="31"/>
      <c r="AB17" s="31"/>
    </row>
    <row r="18" spans="1:28" x14ac:dyDescent="0.2">
      <c r="A18" s="41">
        <v>12</v>
      </c>
      <c r="B18" s="42" t="s">
        <v>721</v>
      </c>
      <c r="C18" s="41">
        <v>19</v>
      </c>
      <c r="D18" s="41">
        <v>1</v>
      </c>
      <c r="F18" s="8"/>
      <c r="G18" s="8"/>
      <c r="H18" s="8"/>
      <c r="I18" s="8"/>
      <c r="J18" s="22"/>
      <c r="K18" s="8"/>
      <c r="L18" s="8"/>
      <c r="M18" s="8"/>
      <c r="N18" s="8"/>
      <c r="O18" s="8"/>
      <c r="P18" s="8"/>
      <c r="Q18" s="8"/>
      <c r="U18" s="31"/>
      <c r="Y18" s="31"/>
      <c r="Z18" s="31"/>
      <c r="AA18" s="31"/>
      <c r="AB18" s="31"/>
    </row>
    <row r="19" spans="1:28" x14ac:dyDescent="0.2">
      <c r="A19" s="41">
        <v>13</v>
      </c>
      <c r="B19" s="42" t="s">
        <v>722</v>
      </c>
      <c r="C19" s="41">
        <v>18</v>
      </c>
      <c r="D19" s="41">
        <v>3</v>
      </c>
      <c r="F19" s="8"/>
      <c r="G19" s="8"/>
      <c r="H19" s="8"/>
      <c r="I19" s="8"/>
      <c r="J19" s="22"/>
      <c r="K19" s="8"/>
      <c r="L19" s="8"/>
      <c r="M19" s="8"/>
      <c r="N19" s="8"/>
      <c r="O19" s="8"/>
      <c r="P19" s="8"/>
      <c r="Q19" s="8"/>
      <c r="U19" s="31"/>
      <c r="Y19" s="31"/>
      <c r="Z19" s="32"/>
      <c r="AB19" s="31"/>
    </row>
    <row r="20" spans="1:28" x14ac:dyDescent="0.2">
      <c r="A20" s="41">
        <v>14</v>
      </c>
      <c r="B20" s="42" t="s">
        <v>723</v>
      </c>
      <c r="C20" s="41">
        <v>18</v>
      </c>
      <c r="D20" s="41">
        <v>2</v>
      </c>
      <c r="F20" s="8"/>
      <c r="G20" s="8"/>
      <c r="H20" s="8"/>
      <c r="I20" s="8"/>
      <c r="J20" s="8"/>
      <c r="L20" s="8"/>
      <c r="M20" s="8"/>
      <c r="N20" s="8"/>
      <c r="O20" s="8"/>
      <c r="P20" s="8"/>
      <c r="Q20" s="8"/>
      <c r="U20" s="31"/>
      <c r="Y20" s="31"/>
      <c r="Z20" s="31"/>
      <c r="AA20" s="31"/>
      <c r="AB20" s="31"/>
    </row>
    <row r="21" spans="1:28" x14ac:dyDescent="0.2">
      <c r="A21" s="41">
        <v>15</v>
      </c>
      <c r="B21" s="42" t="s">
        <v>724</v>
      </c>
      <c r="C21" s="41">
        <v>18</v>
      </c>
      <c r="D21" s="41">
        <v>1</v>
      </c>
      <c r="F21" s="8"/>
      <c r="H21" s="8"/>
      <c r="I21" s="8"/>
      <c r="J21" s="22"/>
      <c r="K21" s="8"/>
      <c r="L21" s="8"/>
      <c r="M21" s="8"/>
      <c r="N21" s="8"/>
      <c r="O21" s="8"/>
      <c r="P21" s="8"/>
      <c r="Q21" s="8"/>
      <c r="U21" s="31"/>
      <c r="Y21" s="31"/>
      <c r="Z21" s="31"/>
      <c r="AA21" s="31"/>
      <c r="AB21" s="31"/>
    </row>
    <row r="22" spans="1:28" x14ac:dyDescent="0.2">
      <c r="A22" s="41">
        <v>16</v>
      </c>
      <c r="B22" s="42" t="s">
        <v>725</v>
      </c>
      <c r="C22" s="41">
        <v>18</v>
      </c>
      <c r="D22" s="41">
        <v>0</v>
      </c>
      <c r="F22" s="8"/>
      <c r="H22" s="8"/>
      <c r="I22" s="8"/>
      <c r="J22" s="22"/>
      <c r="K22" s="8"/>
      <c r="L22" s="8"/>
      <c r="M22" s="8"/>
      <c r="N22" s="8"/>
      <c r="O22" s="8"/>
      <c r="Q22" s="8"/>
      <c r="U22" s="31"/>
      <c r="Z22" s="31"/>
      <c r="AA22" s="31"/>
      <c r="AB22" s="31"/>
    </row>
    <row r="23" spans="1:28" x14ac:dyDescent="0.2">
      <c r="A23" s="41">
        <v>17</v>
      </c>
      <c r="B23" s="42" t="s">
        <v>726</v>
      </c>
      <c r="C23" s="41">
        <v>17</v>
      </c>
      <c r="D23" s="41">
        <v>4</v>
      </c>
      <c r="F23" s="8"/>
      <c r="G23" s="7"/>
      <c r="H23" s="8"/>
      <c r="I23" s="8"/>
      <c r="J23" s="22"/>
      <c r="K23" s="8"/>
      <c r="L23" s="8"/>
      <c r="M23" s="8"/>
      <c r="N23" s="8"/>
      <c r="O23" s="8"/>
      <c r="P23" s="8"/>
      <c r="U23" s="31"/>
      <c r="Y23" s="31"/>
      <c r="Z23" s="31"/>
      <c r="AA23" s="31"/>
      <c r="AB23" s="31"/>
    </row>
    <row r="24" spans="1:28" x14ac:dyDescent="0.2">
      <c r="A24" s="41">
        <v>18</v>
      </c>
      <c r="B24" s="42" t="s">
        <v>727</v>
      </c>
      <c r="C24" s="41">
        <v>17</v>
      </c>
      <c r="D24" s="41">
        <v>0</v>
      </c>
      <c r="F24" s="8"/>
      <c r="H24" s="8"/>
      <c r="I24" s="8"/>
      <c r="J24" s="22"/>
      <c r="K24" s="8"/>
      <c r="L24" s="8"/>
      <c r="M24" s="8"/>
      <c r="N24" s="8"/>
      <c r="O24" s="8"/>
      <c r="Q24" s="8"/>
      <c r="U24" s="31"/>
      <c r="Y24" s="31"/>
      <c r="AA24" s="31"/>
      <c r="AB24" s="31"/>
    </row>
    <row r="25" spans="1:28" x14ac:dyDescent="0.2">
      <c r="A25" s="41">
        <v>19</v>
      </c>
      <c r="B25" s="42" t="s">
        <v>728</v>
      </c>
      <c r="C25" s="41">
        <v>16</v>
      </c>
      <c r="D25" s="41">
        <v>2</v>
      </c>
      <c r="F25" s="8"/>
      <c r="G25" s="8"/>
      <c r="H25" s="8"/>
      <c r="I25" s="8"/>
      <c r="J25" s="8"/>
      <c r="K25" s="8"/>
      <c r="L25" s="8"/>
      <c r="M25" s="8"/>
      <c r="N25" s="8"/>
      <c r="O25" s="8"/>
      <c r="P25" s="8"/>
      <c r="Q25" s="8"/>
      <c r="U25" s="31"/>
      <c r="Y25" s="31"/>
      <c r="AA25" s="31"/>
    </row>
    <row r="26" spans="1:28" x14ac:dyDescent="0.2">
      <c r="A26" s="41">
        <v>20</v>
      </c>
      <c r="B26" s="42" t="s">
        <v>729</v>
      </c>
      <c r="C26" s="41">
        <v>16</v>
      </c>
      <c r="D26" s="41">
        <v>1</v>
      </c>
      <c r="F26" s="8"/>
      <c r="G26" s="8"/>
      <c r="H26" s="8"/>
      <c r="I26" s="8"/>
      <c r="J26" s="8"/>
      <c r="K26" s="8"/>
      <c r="M26" s="8"/>
      <c r="N26" s="8"/>
      <c r="O26" s="8"/>
      <c r="P26" s="8"/>
      <c r="Q26" s="8"/>
      <c r="U26" s="31"/>
      <c r="Y26" s="31"/>
      <c r="AA26" s="31"/>
      <c r="AB26" s="31"/>
    </row>
    <row r="27" spans="1:28" x14ac:dyDescent="0.2">
      <c r="A27" s="41"/>
      <c r="B27" s="42" t="s">
        <v>730</v>
      </c>
      <c r="C27" s="41">
        <v>16</v>
      </c>
      <c r="D27" s="41">
        <v>1</v>
      </c>
      <c r="F27" s="8"/>
      <c r="H27" s="8"/>
      <c r="I27" s="8"/>
      <c r="J27" s="22"/>
      <c r="K27" s="8"/>
      <c r="L27" s="8"/>
      <c r="M27" s="8"/>
      <c r="N27" s="8"/>
      <c r="O27" s="8"/>
      <c r="P27" s="8"/>
      <c r="Q27" s="8"/>
      <c r="U27" s="31"/>
      <c r="Z27" s="31"/>
      <c r="AA27" s="31"/>
      <c r="AB27" s="31"/>
    </row>
    <row r="28" spans="1:28" x14ac:dyDescent="0.2">
      <c r="A28" s="41"/>
      <c r="B28" s="42" t="s">
        <v>731</v>
      </c>
      <c r="C28" s="41">
        <v>16</v>
      </c>
      <c r="D28" s="41">
        <v>1</v>
      </c>
      <c r="F28" s="8"/>
      <c r="G28" s="8"/>
      <c r="H28" s="8"/>
      <c r="I28" s="8"/>
      <c r="J28" s="22"/>
      <c r="K28" s="8"/>
      <c r="L28" s="8"/>
      <c r="M28" s="8"/>
      <c r="N28" s="8"/>
      <c r="O28" s="8"/>
      <c r="P28" s="8"/>
      <c r="Q28" s="8"/>
      <c r="U28" s="31"/>
      <c r="Z28" s="31"/>
      <c r="AB28" s="31"/>
    </row>
    <row r="29" spans="1:28" x14ac:dyDescent="0.2">
      <c r="A29" s="41">
        <v>23</v>
      </c>
      <c r="B29" s="42" t="s">
        <v>732</v>
      </c>
      <c r="C29" s="41">
        <v>16</v>
      </c>
      <c r="D29" s="41">
        <v>0</v>
      </c>
      <c r="F29" s="8"/>
      <c r="G29" s="8"/>
      <c r="H29" s="8"/>
      <c r="I29" s="8"/>
      <c r="J29" s="22"/>
      <c r="K29" s="8"/>
      <c r="L29" s="8"/>
      <c r="M29" s="8"/>
      <c r="N29" s="8"/>
      <c r="O29" s="8"/>
      <c r="P29" s="8"/>
      <c r="U29" s="31"/>
      <c r="Y29" s="31"/>
      <c r="Z29" s="31"/>
      <c r="AB29" s="31"/>
    </row>
    <row r="30" spans="1:28" x14ac:dyDescent="0.2">
      <c r="A30" s="41">
        <v>24</v>
      </c>
      <c r="B30" s="42" t="s">
        <v>733</v>
      </c>
      <c r="C30" s="41">
        <v>15</v>
      </c>
      <c r="D30" s="41">
        <v>3</v>
      </c>
      <c r="F30" s="8"/>
      <c r="H30" s="8"/>
      <c r="I30" s="8"/>
      <c r="J30" s="22"/>
      <c r="K30" s="8"/>
      <c r="L30" s="8"/>
      <c r="M30" s="8"/>
      <c r="N30" s="8"/>
      <c r="O30" s="8"/>
      <c r="Q30" s="8"/>
      <c r="U30" s="31"/>
      <c r="Y30" s="31"/>
      <c r="Z30" s="31"/>
      <c r="AA30" s="31"/>
      <c r="AB30" s="31"/>
    </row>
    <row r="31" spans="1:28" x14ac:dyDescent="0.2">
      <c r="A31" s="41">
        <v>25</v>
      </c>
      <c r="B31" s="42" t="s">
        <v>734</v>
      </c>
      <c r="C31" s="41">
        <v>15</v>
      </c>
      <c r="D31" s="41">
        <v>2</v>
      </c>
      <c r="F31" s="8"/>
      <c r="G31" s="8"/>
      <c r="H31" s="8"/>
      <c r="I31" s="8"/>
      <c r="J31" s="22"/>
      <c r="K31" s="8"/>
      <c r="L31" s="8"/>
      <c r="M31" s="8"/>
      <c r="N31" s="8"/>
      <c r="O31" s="8"/>
      <c r="P31" s="8"/>
      <c r="U31" s="31"/>
      <c r="Y31" s="31"/>
      <c r="Z31" s="8"/>
      <c r="AA31" s="31"/>
    </row>
    <row r="32" spans="1:28" x14ac:dyDescent="0.2">
      <c r="A32" s="41"/>
      <c r="B32" s="42" t="s">
        <v>735</v>
      </c>
      <c r="C32" s="41">
        <v>15</v>
      </c>
      <c r="D32" s="41">
        <v>2</v>
      </c>
      <c r="F32" s="8"/>
      <c r="G32" s="8"/>
      <c r="H32" s="8"/>
      <c r="I32" s="8"/>
      <c r="J32" s="8"/>
      <c r="L32" s="8"/>
      <c r="M32" s="7"/>
      <c r="N32" s="8"/>
      <c r="O32" s="8"/>
      <c r="Q32" s="8"/>
      <c r="U32" s="31"/>
      <c r="Y32" s="31"/>
      <c r="Z32" s="31"/>
      <c r="AA32" s="31"/>
      <c r="AB32" s="31"/>
    </row>
    <row r="33" spans="1:28" x14ac:dyDescent="0.2">
      <c r="A33" s="41">
        <v>27</v>
      </c>
      <c r="B33" s="42" t="s">
        <v>736</v>
      </c>
      <c r="C33" s="41">
        <v>15</v>
      </c>
      <c r="D33" s="41">
        <v>1</v>
      </c>
      <c r="F33" s="8"/>
      <c r="G33" s="8"/>
      <c r="H33" s="8"/>
      <c r="I33" s="8"/>
      <c r="J33" s="22"/>
      <c r="K33" s="8"/>
      <c r="L33" s="8"/>
      <c r="M33" s="7"/>
      <c r="N33" s="8"/>
      <c r="P33" s="8"/>
      <c r="Q33" s="8"/>
      <c r="U33" s="31"/>
      <c r="Z33" s="31"/>
      <c r="AA33" s="31"/>
    </row>
    <row r="34" spans="1:28" x14ac:dyDescent="0.2">
      <c r="A34" s="41"/>
      <c r="B34" s="42" t="s">
        <v>737</v>
      </c>
      <c r="C34" s="41">
        <v>15</v>
      </c>
      <c r="D34" s="41">
        <v>1</v>
      </c>
      <c r="F34" s="8"/>
      <c r="H34" s="8"/>
      <c r="I34" s="8"/>
      <c r="J34" s="22"/>
      <c r="K34" s="8"/>
      <c r="L34" s="8"/>
      <c r="M34" s="8"/>
      <c r="N34" s="8"/>
      <c r="O34" s="8"/>
      <c r="P34" s="8"/>
      <c r="Q34" s="8"/>
      <c r="U34" s="31"/>
      <c r="Y34" s="31"/>
      <c r="Z34" s="31"/>
      <c r="AB34" s="31"/>
    </row>
    <row r="35" spans="1:28" x14ac:dyDescent="0.2">
      <c r="A35" s="41">
        <v>29</v>
      </c>
      <c r="B35" s="42" t="s">
        <v>738</v>
      </c>
      <c r="C35" s="41">
        <v>15</v>
      </c>
      <c r="D35" s="41">
        <v>0</v>
      </c>
      <c r="F35" s="8"/>
      <c r="H35" s="8"/>
      <c r="I35" s="8"/>
      <c r="J35" s="22"/>
      <c r="K35" s="8"/>
      <c r="L35" s="8"/>
      <c r="M35" s="8"/>
      <c r="N35" s="8"/>
      <c r="P35" s="8"/>
      <c r="Q35" s="8"/>
      <c r="U35" s="31"/>
      <c r="V35" s="8"/>
      <c r="X35" s="8"/>
      <c r="Y35" s="31"/>
      <c r="AA35" s="31"/>
      <c r="AB35" s="31"/>
    </row>
    <row r="36" spans="1:28" x14ac:dyDescent="0.2">
      <c r="A36" s="41">
        <v>30</v>
      </c>
      <c r="B36" s="42" t="s">
        <v>739</v>
      </c>
      <c r="C36" s="41">
        <v>14</v>
      </c>
      <c r="D36" s="41">
        <v>3</v>
      </c>
      <c r="F36" s="8"/>
      <c r="G36" s="8"/>
      <c r="H36" s="8"/>
      <c r="I36" s="8"/>
      <c r="J36" s="22"/>
      <c r="K36" s="8"/>
      <c r="L36" s="8"/>
      <c r="M36" s="8"/>
      <c r="N36" s="8"/>
      <c r="O36" s="8"/>
      <c r="P36" s="8"/>
      <c r="Q36" s="8"/>
      <c r="U36" s="31"/>
      <c r="AA36" s="31"/>
      <c r="AB36" s="31"/>
    </row>
    <row r="37" spans="1:28" x14ac:dyDescent="0.2">
      <c r="A37" s="41">
        <v>31</v>
      </c>
      <c r="B37" s="42" t="s">
        <v>740</v>
      </c>
      <c r="C37" s="41">
        <v>14</v>
      </c>
      <c r="D37" s="41">
        <v>2</v>
      </c>
      <c r="F37" s="8"/>
      <c r="G37" s="8"/>
      <c r="H37" s="8"/>
      <c r="I37" s="8"/>
      <c r="J37" s="22"/>
      <c r="K37" s="8"/>
      <c r="L37" s="8"/>
      <c r="M37" s="8"/>
      <c r="N37" s="8"/>
      <c r="Q37" s="8"/>
      <c r="U37" s="31"/>
      <c r="Y37" s="31"/>
      <c r="Z37" s="31"/>
    </row>
    <row r="38" spans="1:28" x14ac:dyDescent="0.2">
      <c r="A38" s="41">
        <v>32</v>
      </c>
      <c r="B38" s="42" t="s">
        <v>741</v>
      </c>
      <c r="C38" s="41">
        <v>13</v>
      </c>
      <c r="D38" s="41">
        <v>2</v>
      </c>
      <c r="F38" s="8"/>
      <c r="G38" s="8"/>
      <c r="H38" s="8"/>
      <c r="I38" s="8"/>
      <c r="J38" s="22"/>
      <c r="K38" s="8"/>
      <c r="L38" s="8"/>
      <c r="M38" s="8"/>
      <c r="N38" s="8"/>
      <c r="O38" s="8"/>
      <c r="Q38" s="8"/>
      <c r="U38" s="31"/>
      <c r="Z38" s="31"/>
      <c r="AB38" s="31"/>
    </row>
    <row r="39" spans="1:28" x14ac:dyDescent="0.2">
      <c r="A39" s="41">
        <v>33</v>
      </c>
      <c r="B39" s="42" t="s">
        <v>742</v>
      </c>
      <c r="C39" s="41">
        <v>13</v>
      </c>
      <c r="D39" s="41">
        <v>1</v>
      </c>
      <c r="F39" s="8"/>
      <c r="G39" s="8"/>
      <c r="H39" s="8"/>
      <c r="I39" s="8"/>
      <c r="J39" s="22"/>
      <c r="K39" s="8"/>
      <c r="L39" s="8"/>
      <c r="M39" s="7"/>
      <c r="N39" s="8"/>
      <c r="O39" s="8"/>
      <c r="Q39" s="8"/>
      <c r="U39" s="31"/>
      <c r="Y39" s="31"/>
      <c r="Z39" s="31"/>
    </row>
    <row r="40" spans="1:28" x14ac:dyDescent="0.2">
      <c r="A40" s="41"/>
      <c r="B40" s="42" t="s">
        <v>743</v>
      </c>
      <c r="C40" s="41">
        <v>13</v>
      </c>
      <c r="D40" s="41">
        <v>1</v>
      </c>
      <c r="F40" s="8"/>
      <c r="G40" s="8"/>
      <c r="H40" s="8"/>
      <c r="I40" s="8"/>
      <c r="J40" s="8"/>
      <c r="L40" s="8"/>
      <c r="M40" s="7"/>
      <c r="N40" s="8"/>
      <c r="O40" s="8"/>
      <c r="Q40" s="8"/>
      <c r="U40" s="31"/>
      <c r="Y40" s="31"/>
      <c r="Z40" s="31"/>
    </row>
    <row r="41" spans="1:28" x14ac:dyDescent="0.2">
      <c r="A41" s="41">
        <v>35</v>
      </c>
      <c r="B41" s="42" t="s">
        <v>744</v>
      </c>
      <c r="C41" s="41">
        <v>12</v>
      </c>
      <c r="D41" s="41">
        <v>2</v>
      </c>
      <c r="F41" s="8"/>
      <c r="G41" s="8"/>
      <c r="H41" s="8"/>
      <c r="I41" s="8"/>
      <c r="J41" s="8"/>
      <c r="L41" s="8"/>
      <c r="M41" s="7"/>
      <c r="O41" s="8"/>
      <c r="Q41" s="8"/>
      <c r="U41" s="31"/>
    </row>
    <row r="42" spans="1:28" x14ac:dyDescent="0.2">
      <c r="A42" s="41">
        <v>36</v>
      </c>
      <c r="B42" s="42" t="s">
        <v>745</v>
      </c>
      <c r="C42" s="41">
        <v>12</v>
      </c>
      <c r="D42" s="41">
        <v>1</v>
      </c>
      <c r="F42" s="8"/>
      <c r="G42" s="8"/>
      <c r="H42" s="8"/>
      <c r="I42" s="8"/>
      <c r="J42" s="22"/>
      <c r="O42" s="8"/>
      <c r="Q42" s="8"/>
      <c r="U42" s="31"/>
      <c r="Z42" s="31"/>
      <c r="AA42" s="31"/>
      <c r="AB42" s="31"/>
    </row>
    <row r="43" spans="1:28" x14ac:dyDescent="0.2">
      <c r="A43" s="41">
        <v>37</v>
      </c>
      <c r="B43" s="42" t="s">
        <v>746</v>
      </c>
      <c r="C43" s="41">
        <v>11</v>
      </c>
      <c r="D43" s="41">
        <v>2</v>
      </c>
      <c r="F43" s="8"/>
      <c r="H43" s="8"/>
      <c r="I43" s="8"/>
      <c r="J43" s="8"/>
      <c r="K43" s="8"/>
      <c r="M43" s="7"/>
      <c r="N43" s="8"/>
      <c r="P43" s="8"/>
      <c r="Q43" s="8"/>
      <c r="U43" s="31"/>
      <c r="Y43" s="31"/>
      <c r="AA43" s="31"/>
    </row>
    <row r="44" spans="1:28" x14ac:dyDescent="0.2">
      <c r="A44" s="41"/>
      <c r="B44" s="42" t="s">
        <v>747</v>
      </c>
      <c r="C44" s="41">
        <v>11</v>
      </c>
      <c r="D44" s="41">
        <v>2</v>
      </c>
      <c r="F44" s="7"/>
      <c r="H44" s="8"/>
      <c r="I44" s="8"/>
      <c r="J44" s="8"/>
      <c r="L44" s="8"/>
      <c r="M44" s="8"/>
      <c r="N44" s="8"/>
      <c r="O44" s="8"/>
      <c r="P44" s="8"/>
      <c r="Q44" s="8"/>
      <c r="U44" s="31"/>
      <c r="Y44" s="31"/>
    </row>
    <row r="45" spans="1:28" x14ac:dyDescent="0.2">
      <c r="A45" s="41"/>
      <c r="B45" s="42" t="s">
        <v>748</v>
      </c>
      <c r="C45" s="41">
        <v>11</v>
      </c>
      <c r="D45" s="41">
        <v>2</v>
      </c>
      <c r="F45" s="7"/>
      <c r="G45" s="8"/>
      <c r="H45" s="8"/>
      <c r="I45" s="8"/>
      <c r="J45" s="8"/>
      <c r="L45" s="8"/>
      <c r="M45" s="8"/>
      <c r="N45" s="8"/>
      <c r="O45" s="8"/>
      <c r="U45" s="31"/>
      <c r="Y45" s="31"/>
      <c r="Z45" s="31"/>
      <c r="AA45" s="31"/>
      <c r="AB45" s="31"/>
    </row>
    <row r="46" spans="1:28" x14ac:dyDescent="0.2">
      <c r="A46" s="41"/>
      <c r="B46" s="42" t="s">
        <v>749</v>
      </c>
      <c r="C46" s="41">
        <v>11</v>
      </c>
      <c r="D46" s="41">
        <v>2</v>
      </c>
      <c r="F46" s="8"/>
      <c r="H46" s="8"/>
      <c r="I46" s="8"/>
      <c r="J46" s="8"/>
      <c r="K46" s="8"/>
      <c r="L46" s="8"/>
      <c r="M46" s="8"/>
      <c r="N46" s="8"/>
      <c r="O46" s="8"/>
      <c r="P46" s="8"/>
      <c r="U46" s="31"/>
      <c r="Y46" s="31"/>
      <c r="Z46" s="31"/>
    </row>
    <row r="47" spans="1:28" x14ac:dyDescent="0.2">
      <c r="A47" s="41">
        <v>41</v>
      </c>
      <c r="B47" s="42" t="s">
        <v>750</v>
      </c>
      <c r="C47" s="41">
        <v>11</v>
      </c>
      <c r="D47" s="41">
        <v>0</v>
      </c>
      <c r="F47" s="8"/>
      <c r="G47" s="8"/>
      <c r="H47" s="8"/>
      <c r="I47" s="8"/>
      <c r="J47" s="8"/>
      <c r="K47" s="8"/>
      <c r="L47" s="8"/>
      <c r="M47" s="7"/>
      <c r="N47" s="8"/>
      <c r="O47" s="8"/>
      <c r="P47" s="8"/>
      <c r="Q47" s="8"/>
      <c r="U47" s="31"/>
      <c r="Z47" s="31"/>
      <c r="AB47" s="31"/>
    </row>
    <row r="48" spans="1:28" x14ac:dyDescent="0.2">
      <c r="A48" s="41">
        <v>42</v>
      </c>
      <c r="B48" s="42" t="s">
        <v>751</v>
      </c>
      <c r="C48" s="41">
        <v>10</v>
      </c>
      <c r="D48" s="41">
        <v>1</v>
      </c>
      <c r="F48" s="8"/>
      <c r="H48" s="8"/>
      <c r="I48" s="8"/>
      <c r="J48" s="22"/>
      <c r="K48" s="8"/>
      <c r="L48" s="8"/>
      <c r="M48" s="8"/>
      <c r="N48" s="8"/>
      <c r="O48" s="8"/>
      <c r="Q48" s="8"/>
      <c r="U48" s="31"/>
      <c r="AA48" s="31"/>
      <c r="AB48" s="31"/>
    </row>
    <row r="49" spans="1:28" x14ac:dyDescent="0.2">
      <c r="A49" s="41"/>
      <c r="B49" s="42" t="s">
        <v>752</v>
      </c>
      <c r="C49" s="41">
        <v>10</v>
      </c>
      <c r="D49" s="41">
        <v>1</v>
      </c>
      <c r="F49" s="8"/>
      <c r="H49" s="8"/>
      <c r="I49" s="8"/>
      <c r="J49" s="8"/>
      <c r="M49" s="8"/>
      <c r="N49" s="8"/>
      <c r="U49" s="31"/>
      <c r="Y49" s="31"/>
      <c r="AA49" s="31"/>
      <c r="AB49" s="31"/>
    </row>
    <row r="50" spans="1:28" x14ac:dyDescent="0.2">
      <c r="A50" s="41"/>
      <c r="B50" s="42" t="s">
        <v>753</v>
      </c>
      <c r="C50" s="41">
        <v>10</v>
      </c>
      <c r="D50" s="41">
        <v>1</v>
      </c>
      <c r="F50" s="7"/>
      <c r="G50" s="8"/>
      <c r="H50" s="8"/>
      <c r="I50" s="8"/>
      <c r="J50" s="22"/>
      <c r="L50" s="8"/>
      <c r="N50" s="8"/>
      <c r="P50" s="8"/>
      <c r="Q50" s="8"/>
      <c r="U50" s="31"/>
      <c r="Y50" s="31"/>
      <c r="AA50" s="31"/>
    </row>
    <row r="51" spans="1:28" x14ac:dyDescent="0.2">
      <c r="A51" s="41">
        <v>45</v>
      </c>
      <c r="B51" s="42" t="s">
        <v>754</v>
      </c>
      <c r="C51" s="41">
        <v>10</v>
      </c>
      <c r="D51" s="41">
        <v>0</v>
      </c>
      <c r="F51" s="7"/>
      <c r="H51" s="8"/>
      <c r="I51" s="8"/>
      <c r="J51" s="8"/>
      <c r="K51" s="8"/>
      <c r="L51" s="8"/>
      <c r="M51" s="8"/>
      <c r="N51" s="8"/>
      <c r="Q51" s="8"/>
      <c r="S51" s="8"/>
      <c r="T51" s="8"/>
      <c r="U51" s="31"/>
    </row>
    <row r="52" spans="1:28" x14ac:dyDescent="0.2">
      <c r="A52" s="41">
        <v>46</v>
      </c>
      <c r="B52" s="42" t="s">
        <v>755</v>
      </c>
      <c r="C52" s="41">
        <v>9</v>
      </c>
      <c r="D52" s="41">
        <v>2</v>
      </c>
    </row>
    <row r="53" spans="1:28" x14ac:dyDescent="0.2">
      <c r="A53" s="41">
        <v>47</v>
      </c>
      <c r="B53" s="42" t="s">
        <v>756</v>
      </c>
      <c r="C53" s="41">
        <v>9</v>
      </c>
      <c r="D53" s="41">
        <v>0</v>
      </c>
    </row>
    <row r="54" spans="1:28" x14ac:dyDescent="0.2">
      <c r="A54" s="41"/>
      <c r="B54" s="42" t="s">
        <v>757</v>
      </c>
      <c r="C54" s="41">
        <v>9</v>
      </c>
      <c r="D54" s="41">
        <v>0</v>
      </c>
    </row>
    <row r="55" spans="1:28" x14ac:dyDescent="0.2">
      <c r="A55" s="41"/>
      <c r="B55" s="42" t="s">
        <v>758</v>
      </c>
      <c r="C55" s="41">
        <v>9</v>
      </c>
      <c r="D55" s="41">
        <v>0</v>
      </c>
    </row>
    <row r="56" spans="1:28" x14ac:dyDescent="0.2">
      <c r="A56" s="41">
        <v>50</v>
      </c>
      <c r="B56" s="42" t="s">
        <v>759</v>
      </c>
      <c r="C56" s="41">
        <v>7</v>
      </c>
      <c r="D56" s="41">
        <v>2</v>
      </c>
    </row>
    <row r="57" spans="1:28" x14ac:dyDescent="0.2">
      <c r="A57" s="41">
        <v>51</v>
      </c>
      <c r="B57" s="42" t="s">
        <v>760</v>
      </c>
      <c r="C57" s="41">
        <v>7</v>
      </c>
      <c r="D57" s="41">
        <v>1</v>
      </c>
    </row>
    <row r="58" spans="1:28" x14ac:dyDescent="0.2">
      <c r="A58" s="41"/>
      <c r="B58" s="42" t="s">
        <v>761</v>
      </c>
      <c r="C58" s="41">
        <v>7</v>
      </c>
      <c r="D58" s="41">
        <v>1</v>
      </c>
    </row>
    <row r="59" spans="1:28" x14ac:dyDescent="0.2">
      <c r="A59" s="41"/>
      <c r="B59" s="42" t="s">
        <v>762</v>
      </c>
      <c r="C59" s="41">
        <v>7</v>
      </c>
      <c r="D59" s="41">
        <v>1</v>
      </c>
    </row>
    <row r="60" spans="1:28" x14ac:dyDescent="0.2">
      <c r="A60" s="41">
        <v>54</v>
      </c>
      <c r="B60" s="42" t="s">
        <v>763</v>
      </c>
      <c r="C60" s="41">
        <v>7</v>
      </c>
      <c r="D60" s="41">
        <v>0</v>
      </c>
    </row>
    <row r="61" spans="1:28" x14ac:dyDescent="0.2">
      <c r="A61" s="41"/>
      <c r="B61" s="42" t="s">
        <v>764</v>
      </c>
      <c r="C61" s="41">
        <v>7</v>
      </c>
      <c r="D61" s="41">
        <v>0</v>
      </c>
    </row>
    <row r="62" spans="1:28" x14ac:dyDescent="0.2">
      <c r="A62" s="41">
        <v>56</v>
      </c>
      <c r="B62" s="42" t="s">
        <v>765</v>
      </c>
      <c r="C62" s="41">
        <v>6</v>
      </c>
      <c r="D62" s="41">
        <v>2</v>
      </c>
    </row>
    <row r="63" spans="1:28" x14ac:dyDescent="0.2">
      <c r="A63" s="41">
        <v>57</v>
      </c>
      <c r="B63" s="42" t="s">
        <v>766</v>
      </c>
      <c r="C63" s="41">
        <v>6</v>
      </c>
      <c r="D63" s="41">
        <v>1</v>
      </c>
    </row>
    <row r="64" spans="1:28" x14ac:dyDescent="0.2">
      <c r="A64" s="41">
        <v>58</v>
      </c>
      <c r="B64" s="42" t="s">
        <v>767</v>
      </c>
      <c r="C64" s="41">
        <v>5</v>
      </c>
      <c r="D64" s="41">
        <v>2</v>
      </c>
    </row>
    <row r="65" spans="1:4" x14ac:dyDescent="0.2">
      <c r="A65" s="41">
        <v>59</v>
      </c>
      <c r="B65" s="42" t="s">
        <v>768</v>
      </c>
      <c r="C65" s="41">
        <v>5</v>
      </c>
      <c r="D65" s="41">
        <v>1</v>
      </c>
    </row>
    <row r="66" spans="1:4" x14ac:dyDescent="0.2">
      <c r="A66" s="41"/>
      <c r="B66" s="42" t="s">
        <v>769</v>
      </c>
      <c r="C66" s="41">
        <v>5</v>
      </c>
      <c r="D66" s="41">
        <v>1</v>
      </c>
    </row>
    <row r="67" spans="1:4" x14ac:dyDescent="0.2">
      <c r="A67" s="41"/>
      <c r="B67" s="42" t="s">
        <v>770</v>
      </c>
      <c r="C67" s="41">
        <v>5</v>
      </c>
      <c r="D67" s="41">
        <v>1</v>
      </c>
    </row>
    <row r="68" spans="1:4" x14ac:dyDescent="0.2">
      <c r="A68" s="41">
        <v>62</v>
      </c>
      <c r="B68" s="42" t="s">
        <v>771</v>
      </c>
      <c r="C68" s="41">
        <v>5</v>
      </c>
      <c r="D68" s="41">
        <v>0</v>
      </c>
    </row>
    <row r="69" spans="1:4" x14ac:dyDescent="0.2">
      <c r="A69" s="41"/>
      <c r="B69" s="42" t="s">
        <v>772</v>
      </c>
      <c r="C69" s="41">
        <v>5</v>
      </c>
      <c r="D69" s="41">
        <v>0</v>
      </c>
    </row>
    <row r="70" spans="1:4" x14ac:dyDescent="0.2">
      <c r="A70" s="41">
        <v>64</v>
      </c>
      <c r="B70" s="42" t="s">
        <v>773</v>
      </c>
      <c r="C70" s="41">
        <v>4</v>
      </c>
      <c r="D70" s="41">
        <v>2</v>
      </c>
    </row>
    <row r="71" spans="1:4" x14ac:dyDescent="0.2">
      <c r="A71" s="41">
        <v>65</v>
      </c>
      <c r="B71" s="42" t="s">
        <v>774</v>
      </c>
      <c r="C71" s="41">
        <v>4</v>
      </c>
      <c r="D71" s="41">
        <v>0</v>
      </c>
    </row>
    <row r="72" spans="1:4" x14ac:dyDescent="0.2">
      <c r="A72" s="41">
        <v>66</v>
      </c>
      <c r="B72" s="42" t="s">
        <v>775</v>
      </c>
      <c r="C72" s="41">
        <v>4</v>
      </c>
      <c r="D72" s="41">
        <v>0</v>
      </c>
    </row>
    <row r="73" spans="1:4" x14ac:dyDescent="0.2">
      <c r="A73" s="41"/>
      <c r="B73" s="42" t="s">
        <v>776</v>
      </c>
      <c r="C73" s="41">
        <v>4</v>
      </c>
      <c r="D73" s="41">
        <v>0</v>
      </c>
    </row>
    <row r="74" spans="1:4" x14ac:dyDescent="0.2">
      <c r="A74" s="41"/>
      <c r="B74" s="42" t="s">
        <v>777</v>
      </c>
      <c r="C74" s="41">
        <v>4</v>
      </c>
      <c r="D74" s="41">
        <v>0</v>
      </c>
    </row>
    <row r="75" spans="1:4" x14ac:dyDescent="0.2">
      <c r="A75" s="41"/>
      <c r="B75" s="42" t="s">
        <v>778</v>
      </c>
      <c r="C75" s="41">
        <v>4</v>
      </c>
      <c r="D75" s="41">
        <v>0</v>
      </c>
    </row>
    <row r="76" spans="1:4" x14ac:dyDescent="0.2">
      <c r="A76" s="41">
        <v>70</v>
      </c>
      <c r="B76" s="42" t="s">
        <v>779</v>
      </c>
      <c r="C76" s="41">
        <v>3</v>
      </c>
      <c r="D76" s="41">
        <v>0</v>
      </c>
    </row>
    <row r="77" spans="1:4" x14ac:dyDescent="0.2">
      <c r="A77" s="41"/>
      <c r="B77" s="42" t="s">
        <v>780</v>
      </c>
      <c r="C77" s="41">
        <v>3</v>
      </c>
      <c r="D77" s="41">
        <v>0</v>
      </c>
    </row>
    <row r="78" spans="1:4" x14ac:dyDescent="0.2">
      <c r="A78" s="41"/>
      <c r="B78" s="42" t="s">
        <v>781</v>
      </c>
      <c r="C78" s="41">
        <v>3</v>
      </c>
      <c r="D78" s="41">
        <v>0</v>
      </c>
    </row>
    <row r="79" spans="1:4" x14ac:dyDescent="0.2">
      <c r="A79" s="41"/>
      <c r="B79" s="42" t="s">
        <v>782</v>
      </c>
      <c r="C79" s="41">
        <v>3</v>
      </c>
      <c r="D79" s="41">
        <v>0</v>
      </c>
    </row>
    <row r="80" spans="1:4" x14ac:dyDescent="0.2">
      <c r="A80" s="41"/>
      <c r="B80" s="42" t="s">
        <v>783</v>
      </c>
      <c r="C80" s="41">
        <v>3</v>
      </c>
      <c r="D80" s="41">
        <v>0</v>
      </c>
    </row>
    <row r="81" spans="1:4" x14ac:dyDescent="0.2">
      <c r="A81" s="41"/>
      <c r="B81" s="42" t="s">
        <v>784</v>
      </c>
      <c r="C81" s="41">
        <v>3</v>
      </c>
      <c r="D81" s="41">
        <v>0</v>
      </c>
    </row>
    <row r="82" spans="1:4" x14ac:dyDescent="0.2">
      <c r="A82" s="41"/>
      <c r="B82" s="42" t="s">
        <v>785</v>
      </c>
      <c r="C82" s="41">
        <v>3</v>
      </c>
      <c r="D82" s="41">
        <v>0</v>
      </c>
    </row>
    <row r="83" spans="1:4" x14ac:dyDescent="0.2">
      <c r="A83" s="41">
        <v>77</v>
      </c>
      <c r="B83" s="42" t="s">
        <v>786</v>
      </c>
      <c r="C83" s="41">
        <v>2</v>
      </c>
      <c r="D83" s="41">
        <v>1</v>
      </c>
    </row>
    <row r="84" spans="1:4" x14ac:dyDescent="0.2">
      <c r="A84" s="41">
        <v>78</v>
      </c>
      <c r="B84" s="42" t="s">
        <v>787</v>
      </c>
      <c r="C84" s="41">
        <v>2</v>
      </c>
      <c r="D84" s="41">
        <v>0</v>
      </c>
    </row>
    <row r="85" spans="1:4" x14ac:dyDescent="0.2">
      <c r="A85" s="41"/>
      <c r="B85" s="42" t="s">
        <v>788</v>
      </c>
      <c r="C85" s="41">
        <v>2</v>
      </c>
      <c r="D85" s="41">
        <v>0</v>
      </c>
    </row>
    <row r="86" spans="1:4" x14ac:dyDescent="0.2">
      <c r="A86" s="41">
        <v>80</v>
      </c>
      <c r="B86" s="42" t="s">
        <v>789</v>
      </c>
      <c r="C86" s="41">
        <v>1</v>
      </c>
      <c r="D86" s="41">
        <v>1</v>
      </c>
    </row>
    <row r="87" spans="1:4" x14ac:dyDescent="0.2">
      <c r="A87" s="41">
        <v>81</v>
      </c>
      <c r="B87" s="42" t="s">
        <v>790</v>
      </c>
      <c r="C87" s="41">
        <v>1</v>
      </c>
      <c r="D87" s="41">
        <v>0</v>
      </c>
    </row>
    <row r="88" spans="1:4" x14ac:dyDescent="0.2">
      <c r="A88" s="41"/>
      <c r="B88" s="42" t="s">
        <v>791</v>
      </c>
      <c r="C88" s="41">
        <v>1</v>
      </c>
      <c r="D88" s="41">
        <v>0</v>
      </c>
    </row>
    <row r="89" spans="1:4" x14ac:dyDescent="0.2">
      <c r="A89" s="41"/>
      <c r="B89" s="42" t="s">
        <v>792</v>
      </c>
      <c r="C89" s="41">
        <v>1</v>
      </c>
      <c r="D89" s="41">
        <v>0</v>
      </c>
    </row>
    <row r="90" spans="1:4" x14ac:dyDescent="0.2">
      <c r="A90" s="41"/>
      <c r="B90" s="42" t="s">
        <v>793</v>
      </c>
      <c r="C90" s="41">
        <v>1</v>
      </c>
      <c r="D90" s="41">
        <v>0</v>
      </c>
    </row>
    <row r="91" spans="1:4" x14ac:dyDescent="0.2">
      <c r="A91" s="41"/>
      <c r="B91" s="42" t="s">
        <v>794</v>
      </c>
      <c r="C91" s="41">
        <v>1</v>
      </c>
      <c r="D91" s="41">
        <v>0</v>
      </c>
    </row>
    <row r="92" spans="1:4" x14ac:dyDescent="0.2">
      <c r="A92" s="41"/>
      <c r="B92" s="42" t="s">
        <v>795</v>
      </c>
      <c r="C92" s="41">
        <v>1</v>
      </c>
      <c r="D92" s="41">
        <v>0</v>
      </c>
    </row>
    <row r="93" spans="1:4" x14ac:dyDescent="0.2">
      <c r="A93" s="41"/>
      <c r="B93" s="42" t="s">
        <v>796</v>
      </c>
      <c r="C93" s="41">
        <v>1</v>
      </c>
      <c r="D93" s="41">
        <v>0</v>
      </c>
    </row>
    <row r="94" spans="1:4" x14ac:dyDescent="0.2">
      <c r="A94" s="41"/>
      <c r="B94" s="42" t="s">
        <v>797</v>
      </c>
      <c r="C94" s="41">
        <v>1</v>
      </c>
      <c r="D94" s="41">
        <v>0</v>
      </c>
    </row>
    <row r="95" spans="1:4" x14ac:dyDescent="0.2">
      <c r="A95" s="41"/>
      <c r="B95" s="42" t="s">
        <v>798</v>
      </c>
      <c r="C95" s="41">
        <v>1</v>
      </c>
      <c r="D95" s="41">
        <v>0</v>
      </c>
    </row>
  </sheetData>
  <phoneticPr fontId="30" type="noConversion"/>
  <hyperlinks>
    <hyperlink ref="B7" r:id="rId1" display="http://www.diedurchtrainierer.at/page/wertungsliste/item/28" xr:uid="{00000000-0004-0000-0E00-000000000000}"/>
    <hyperlink ref="B8" r:id="rId2" display="http://www.diedurchtrainierer.at/page/wertungsliste/item/4" xr:uid="{00000000-0004-0000-0E00-000001000000}"/>
    <hyperlink ref="B9" r:id="rId3" display="http://www.diedurchtrainierer.at/page/wertungsliste/item/29" xr:uid="{00000000-0004-0000-0E00-000002000000}"/>
    <hyperlink ref="B10" r:id="rId4" display="http://www.diedurchtrainierer.at/page/wertungsliste/item/24" xr:uid="{00000000-0004-0000-0E00-000003000000}"/>
    <hyperlink ref="B11" r:id="rId5" display="http://www.diedurchtrainierer.at/page/wertungsliste/item/21" xr:uid="{00000000-0004-0000-0E00-000004000000}"/>
    <hyperlink ref="B12" r:id="rId6" display="http://www.diedurchtrainierer.at/page/wertungsliste/item/15" xr:uid="{00000000-0004-0000-0E00-000005000000}"/>
    <hyperlink ref="B13" r:id="rId7" display="http://www.diedurchtrainierer.at/page/wertungsliste/item/34" xr:uid="{00000000-0004-0000-0E00-000006000000}"/>
    <hyperlink ref="B14" r:id="rId8" display="http://www.diedurchtrainierer.at/page/wertungsliste/item/25" xr:uid="{00000000-0004-0000-0E00-000007000000}"/>
    <hyperlink ref="B15" r:id="rId9" display="http://www.diedurchtrainierer.at/page/wertungsliste/item/26" xr:uid="{00000000-0004-0000-0E00-000008000000}"/>
    <hyperlink ref="B16" r:id="rId10" display="http://www.diedurchtrainierer.at/page/wertungsliste/item/18" xr:uid="{00000000-0004-0000-0E00-000009000000}"/>
    <hyperlink ref="B17" r:id="rId11" display="http://www.diedurchtrainierer.at/page/wertungsliste/item/49" xr:uid="{00000000-0004-0000-0E00-00000A000000}"/>
    <hyperlink ref="B18" r:id="rId12" display="http://www.diedurchtrainierer.at/page/wertungsliste/item/27" xr:uid="{00000000-0004-0000-0E00-00000B000000}"/>
    <hyperlink ref="B19" r:id="rId13" display="http://www.diedurchtrainierer.at/page/wertungsliste/item/43" xr:uid="{00000000-0004-0000-0E00-00000C000000}"/>
    <hyperlink ref="B20" r:id="rId14" display="http://www.diedurchtrainierer.at/page/wertungsliste/item/13" xr:uid="{00000000-0004-0000-0E00-00000D000000}"/>
    <hyperlink ref="B21" r:id="rId15" display="http://www.diedurchtrainierer.at/page/wertungsliste/item/59" xr:uid="{00000000-0004-0000-0E00-00000E000000}"/>
    <hyperlink ref="B22" r:id="rId16" display="http://www.diedurchtrainierer.at/page/wertungsliste/item/8" xr:uid="{00000000-0004-0000-0E00-00000F000000}"/>
    <hyperlink ref="B23" r:id="rId17" display="http://www.diedurchtrainierer.at/page/wertungsliste/item/12" xr:uid="{00000000-0004-0000-0E00-000010000000}"/>
    <hyperlink ref="B24" r:id="rId18" display="http://www.diedurchtrainierer.at/page/wertungsliste/item/35" xr:uid="{00000000-0004-0000-0E00-000011000000}"/>
    <hyperlink ref="B25" r:id="rId19" display="http://www.diedurchtrainierer.at/page/wertungsliste/item/32" xr:uid="{00000000-0004-0000-0E00-000012000000}"/>
    <hyperlink ref="B26" r:id="rId20" display="http://www.diedurchtrainierer.at/page/wertungsliste/item/6" xr:uid="{00000000-0004-0000-0E00-000013000000}"/>
    <hyperlink ref="B27" r:id="rId21" display="http://www.diedurchtrainierer.at/page/wertungsliste/item/7" xr:uid="{00000000-0004-0000-0E00-000014000000}"/>
    <hyperlink ref="B28" r:id="rId22" display="http://www.diedurchtrainierer.at/page/wertungsliste/item/31" xr:uid="{00000000-0004-0000-0E00-000015000000}"/>
    <hyperlink ref="B29" r:id="rId23" display="http://www.diedurchtrainierer.at/page/wertungsliste/item/80" xr:uid="{00000000-0004-0000-0E00-000016000000}"/>
    <hyperlink ref="B30" r:id="rId24" display="http://www.diedurchtrainierer.at/page/wertungsliste/item/17" xr:uid="{00000000-0004-0000-0E00-000017000000}"/>
    <hyperlink ref="B31" r:id="rId25" display="http://www.diedurchtrainierer.at/page/wertungsliste/item/45" xr:uid="{00000000-0004-0000-0E00-000018000000}"/>
    <hyperlink ref="B32" r:id="rId26" display="http://www.diedurchtrainierer.at/page/wertungsliste/item/88" xr:uid="{00000000-0004-0000-0E00-000019000000}"/>
    <hyperlink ref="B33" r:id="rId27" display="http://www.diedurchtrainierer.at/page/wertungsliste/item/47" xr:uid="{00000000-0004-0000-0E00-00001A000000}"/>
    <hyperlink ref="B34" r:id="rId28" display="http://www.diedurchtrainierer.at/page/wertungsliste/item/78" xr:uid="{00000000-0004-0000-0E00-00001B000000}"/>
    <hyperlink ref="B35" r:id="rId29" display="http://www.diedurchtrainierer.at/page/wertungsliste/item/30" xr:uid="{00000000-0004-0000-0E00-00001C000000}"/>
    <hyperlink ref="B36" r:id="rId30" display="http://www.diedurchtrainierer.at/page/wertungsliste/item/5" xr:uid="{00000000-0004-0000-0E00-00001D000000}"/>
    <hyperlink ref="B37" r:id="rId31" display="http://www.diedurchtrainierer.at/page/wertungsliste/item/56" xr:uid="{00000000-0004-0000-0E00-00001E000000}"/>
    <hyperlink ref="B38" r:id="rId32" display="http://www.diedurchtrainierer.at/page/wertungsliste/item/33" xr:uid="{00000000-0004-0000-0E00-00001F000000}"/>
    <hyperlink ref="B39" r:id="rId33" display="http://www.diedurchtrainierer.at/page/wertungsliste/item/10" xr:uid="{00000000-0004-0000-0E00-000020000000}"/>
    <hyperlink ref="B40" r:id="rId34" display="http://www.diedurchtrainierer.at/page/wertungsliste/item/87" xr:uid="{00000000-0004-0000-0E00-000021000000}"/>
    <hyperlink ref="B41" r:id="rId35" display="http://www.diedurchtrainierer.at/page/wertungsliste/item/23" xr:uid="{00000000-0004-0000-0E00-000022000000}"/>
    <hyperlink ref="B42" r:id="rId36" display="http://www.diedurchtrainierer.at/page/wertungsliste/item/46" xr:uid="{00000000-0004-0000-0E00-000023000000}"/>
    <hyperlink ref="B43" r:id="rId37" display="http://www.diedurchtrainierer.at/page/wertungsliste/item/58" xr:uid="{00000000-0004-0000-0E00-000024000000}"/>
    <hyperlink ref="B44" r:id="rId38" display="http://www.diedurchtrainierer.at/page/wertungsliste/item/61" xr:uid="{00000000-0004-0000-0E00-000025000000}"/>
    <hyperlink ref="B45" r:id="rId39" display="http://www.diedurchtrainierer.at/page/wertungsliste/item/79" xr:uid="{00000000-0004-0000-0E00-000026000000}"/>
    <hyperlink ref="B46" r:id="rId40" display="http://www.diedurchtrainierer.at/page/wertungsliste/item/39" xr:uid="{00000000-0004-0000-0E00-000027000000}"/>
    <hyperlink ref="B47" r:id="rId41" display="http://www.diedurchtrainierer.at/page/wertungsliste/item/22" xr:uid="{00000000-0004-0000-0E00-000028000000}"/>
    <hyperlink ref="B48" r:id="rId42" display="http://www.diedurchtrainierer.at/page/wertungsliste/item/60" xr:uid="{00000000-0004-0000-0E00-000029000000}"/>
    <hyperlink ref="B49" r:id="rId43" display="http://www.diedurchtrainierer.at/page/wertungsliste/item/75" xr:uid="{00000000-0004-0000-0E00-00002A000000}"/>
    <hyperlink ref="B50" r:id="rId44" display="http://www.diedurchtrainierer.at/page/wertungsliste/item/42" xr:uid="{00000000-0004-0000-0E00-00002B000000}"/>
    <hyperlink ref="B51" r:id="rId45" display="http://www.diedurchtrainierer.at/page/wertungsliste/item/48" xr:uid="{00000000-0004-0000-0E00-00002C000000}"/>
    <hyperlink ref="B52" r:id="rId46" display="http://www.diedurchtrainierer.at/page/wertungsliste/item/72" xr:uid="{00000000-0004-0000-0E00-00002D000000}"/>
    <hyperlink ref="B53" r:id="rId47" display="http://www.diedurchtrainierer.at/page/wertungsliste/item/40" xr:uid="{00000000-0004-0000-0E00-00002E000000}"/>
    <hyperlink ref="B54" r:id="rId48" display="http://www.diedurchtrainierer.at/page/wertungsliste/item/52" xr:uid="{00000000-0004-0000-0E00-00002F000000}"/>
    <hyperlink ref="B55" r:id="rId49" display="http://www.diedurchtrainierer.at/page/wertungsliste/item/91" xr:uid="{00000000-0004-0000-0E00-000030000000}"/>
    <hyperlink ref="B56" r:id="rId50" display="http://www.diedurchtrainierer.at/page/wertungsliste/item/37" xr:uid="{00000000-0004-0000-0E00-000031000000}"/>
    <hyperlink ref="B57" r:id="rId51" display="http://www.diedurchtrainierer.at/page/wertungsliste/item/36" xr:uid="{00000000-0004-0000-0E00-000032000000}"/>
    <hyperlink ref="B58" r:id="rId52" display="http://www.diedurchtrainierer.at/page/wertungsliste/item/38" xr:uid="{00000000-0004-0000-0E00-000033000000}"/>
    <hyperlink ref="B59" r:id="rId53" display="http://www.diedurchtrainierer.at/page/wertungsliste/item/14" xr:uid="{00000000-0004-0000-0E00-000034000000}"/>
    <hyperlink ref="B60" r:id="rId54" display="http://www.diedurchtrainierer.at/page/wertungsliste/item/41" xr:uid="{00000000-0004-0000-0E00-000035000000}"/>
    <hyperlink ref="B61" r:id="rId55" display="http://www.diedurchtrainierer.at/page/wertungsliste/item/53" xr:uid="{00000000-0004-0000-0E00-000036000000}"/>
    <hyperlink ref="B62" r:id="rId56" display="http://www.diedurchtrainierer.at/page/wertungsliste/item/68" xr:uid="{00000000-0004-0000-0E00-000037000000}"/>
    <hyperlink ref="B63" r:id="rId57" display="http://www.diedurchtrainierer.at/page/wertungsliste/item/66" xr:uid="{00000000-0004-0000-0E00-000038000000}"/>
    <hyperlink ref="B64" r:id="rId58" display="http://www.diedurchtrainierer.at/page/wertungsliste/item/20" xr:uid="{00000000-0004-0000-0E00-000039000000}"/>
    <hyperlink ref="B65" r:id="rId59" display="http://www.diedurchtrainierer.at/page/wertungsliste/item/63" xr:uid="{00000000-0004-0000-0E00-00003A000000}"/>
    <hyperlink ref="B66" r:id="rId60" display="http://www.diedurchtrainierer.at/page/wertungsliste/item/84" xr:uid="{00000000-0004-0000-0E00-00003B000000}"/>
    <hyperlink ref="B67" r:id="rId61" display="http://www.diedurchtrainierer.at/page/wertungsliste/item/9" xr:uid="{00000000-0004-0000-0E00-00003C000000}"/>
    <hyperlink ref="B68" r:id="rId62" display="http://www.diedurchtrainierer.at/page/wertungsliste/item/62" xr:uid="{00000000-0004-0000-0E00-00003D000000}"/>
    <hyperlink ref="B69" r:id="rId63" display="http://www.diedurchtrainierer.at/page/wertungsliste/item/51" xr:uid="{00000000-0004-0000-0E00-00003E000000}"/>
    <hyperlink ref="B70" r:id="rId64" display="http://www.diedurchtrainierer.at/page/wertungsliste/item/81" xr:uid="{00000000-0004-0000-0E00-00003F000000}"/>
    <hyperlink ref="B71" r:id="rId65" display="http://www.diedurchtrainierer.at/page/wertungsliste/item/54" xr:uid="{00000000-0004-0000-0E00-000040000000}"/>
    <hyperlink ref="B72" r:id="rId66" display="http://www.diedurchtrainierer.at/page/wertungsliste/item/19" xr:uid="{00000000-0004-0000-0E00-000041000000}"/>
    <hyperlink ref="B73" r:id="rId67" display="http://www.diedurchtrainierer.at/page/wertungsliste/item/55" xr:uid="{00000000-0004-0000-0E00-000042000000}"/>
    <hyperlink ref="B74" r:id="rId68" display="http://www.diedurchtrainierer.at/page/wertungsliste/item/67" xr:uid="{00000000-0004-0000-0E00-000043000000}"/>
    <hyperlink ref="B75" r:id="rId69" display="http://www.diedurchtrainierer.at/page/wertungsliste/item/77" xr:uid="{00000000-0004-0000-0E00-000044000000}"/>
    <hyperlink ref="B76" r:id="rId70" display="http://www.diedurchtrainierer.at/page/wertungsliste/item/73" xr:uid="{00000000-0004-0000-0E00-000045000000}"/>
    <hyperlink ref="B77" r:id="rId71" display="http://www.diedurchtrainierer.at/page/wertungsliste/item/86" xr:uid="{00000000-0004-0000-0E00-000046000000}"/>
    <hyperlink ref="B78" r:id="rId72" display="http://www.diedurchtrainierer.at/page/wertungsliste/item/76" xr:uid="{00000000-0004-0000-0E00-000047000000}"/>
    <hyperlink ref="B79" r:id="rId73" display="http://www.diedurchtrainierer.at/page/wertungsliste/item/50" xr:uid="{00000000-0004-0000-0E00-000048000000}"/>
    <hyperlink ref="B80" r:id="rId74" display="http://www.diedurchtrainierer.at/page/wertungsliste/item/96" xr:uid="{00000000-0004-0000-0E00-000049000000}"/>
    <hyperlink ref="B81" r:id="rId75" display="http://www.diedurchtrainierer.at/page/wertungsliste/item/97" xr:uid="{00000000-0004-0000-0E00-00004A000000}"/>
    <hyperlink ref="B82" r:id="rId76" display="http://www.diedurchtrainierer.at/page/wertungsliste/item/101" xr:uid="{00000000-0004-0000-0E00-00004B000000}"/>
    <hyperlink ref="B83" r:id="rId77" display="http://www.diedurchtrainierer.at/page/wertungsliste/item/82" xr:uid="{00000000-0004-0000-0E00-00004C000000}"/>
    <hyperlink ref="B84" r:id="rId78" display="http://www.diedurchtrainierer.at/page/wertungsliste/item/92" xr:uid="{00000000-0004-0000-0E00-00004D000000}"/>
    <hyperlink ref="B85" r:id="rId79" display="http://www.diedurchtrainierer.at/page/wertungsliste/item/99" xr:uid="{00000000-0004-0000-0E00-00004E000000}"/>
    <hyperlink ref="B86" r:id="rId80" display="http://www.diedurchtrainierer.at/page/wertungsliste/item/83" xr:uid="{00000000-0004-0000-0E00-00004F000000}"/>
    <hyperlink ref="B87" r:id="rId81" display="http://www.diedurchtrainierer.at/page/wertungsliste/item/85" xr:uid="{00000000-0004-0000-0E00-000050000000}"/>
    <hyperlink ref="B88" r:id="rId82" display="http://www.diedurchtrainierer.at/page/wertungsliste/item/89" xr:uid="{00000000-0004-0000-0E00-000051000000}"/>
    <hyperlink ref="B89" r:id="rId83" display="http://www.diedurchtrainierer.at/page/wertungsliste/item/93" xr:uid="{00000000-0004-0000-0E00-000052000000}"/>
    <hyperlink ref="B90" r:id="rId84" display="http://www.diedurchtrainierer.at/page/wertungsliste/item/74" xr:uid="{00000000-0004-0000-0E00-000053000000}"/>
    <hyperlink ref="B91" r:id="rId85" display="http://www.diedurchtrainierer.at/page/wertungsliste/item/94" xr:uid="{00000000-0004-0000-0E00-000054000000}"/>
    <hyperlink ref="B92" r:id="rId86" display="http://www.diedurchtrainierer.at/page/wertungsliste/item/95" xr:uid="{00000000-0004-0000-0E00-000055000000}"/>
    <hyperlink ref="B93" r:id="rId87" display="http://www.diedurchtrainierer.at/page/wertungsliste/item/44" xr:uid="{00000000-0004-0000-0E00-000056000000}"/>
    <hyperlink ref="B94" r:id="rId88" display="http://www.diedurchtrainierer.at/page/wertungsliste/item/98" xr:uid="{00000000-0004-0000-0E00-000057000000}"/>
    <hyperlink ref="B95" r:id="rId89" display="http://www.diedurchtrainierer.at/page/wertungsliste/item/100" xr:uid="{00000000-0004-0000-0E00-000058000000}"/>
  </hyperlinks>
  <pageMargins left="0.7" right="0.7" top="0.78740157499999996" bottom="0.78740157499999996" header="0.3" footer="0.3"/>
  <pageSetup paperSize="9" orientation="portrait" horizontalDpi="300" verticalDpi="300" r:id="rId90"/>
  <legacyDrawing r:id="rId9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S80"/>
  <sheetViews>
    <sheetView workbookViewId="0">
      <selection activeCell="A23" sqref="A23"/>
    </sheetView>
  </sheetViews>
  <sheetFormatPr baseColWidth="10" defaultColWidth="11.42578125" defaultRowHeight="12.75" outlineLevelCol="1" x14ac:dyDescent="0.2"/>
  <cols>
    <col min="1" max="1" width="7.85546875" customWidth="1"/>
    <col min="2" max="7" width="0" hidden="1" customWidth="1" outlineLevel="1"/>
    <col min="8" max="8" width="22.5703125" customWidth="1" collapsed="1"/>
    <col min="9" max="9" width="6.7109375" customWidth="1"/>
    <col min="10" max="10" width="7.5703125" customWidth="1"/>
    <col min="11" max="11" width="5.5703125" customWidth="1"/>
    <col min="12" max="12" width="6.140625" customWidth="1"/>
    <col min="13" max="15" width="0" hidden="1" customWidth="1"/>
    <col min="16" max="16" width="4.85546875" bestFit="1" customWidth="1"/>
    <col min="17" max="19" width="0" hidden="1" customWidth="1"/>
    <col min="20" max="20" width="4.85546875" bestFit="1" customWidth="1"/>
    <col min="21" max="23" width="0" hidden="1" customWidth="1"/>
    <col min="24" max="24" width="4.85546875" bestFit="1" customWidth="1"/>
    <col min="25" max="27" width="0" hidden="1" customWidth="1"/>
    <col min="28" max="28" width="4.85546875" customWidth="1"/>
    <col min="29" max="29" width="4" bestFit="1" customWidth="1"/>
    <col min="30" max="32" width="0" hidden="1" customWidth="1"/>
    <col min="33" max="33" width="4" bestFit="1" customWidth="1"/>
    <col min="34" max="36" width="0" hidden="1" customWidth="1"/>
    <col min="37" max="37" width="4.85546875" bestFit="1" customWidth="1"/>
    <col min="38" max="39" width="0" hidden="1" customWidth="1"/>
    <col min="40" max="40" width="7" hidden="1" customWidth="1"/>
    <col min="41" max="41" width="4.85546875" bestFit="1" customWidth="1"/>
    <col min="42" max="44" width="0" hidden="1" customWidth="1"/>
    <col min="45" max="45" width="4.85546875" bestFit="1" customWidth="1"/>
    <col min="46" max="48" width="0" hidden="1" customWidth="1"/>
    <col min="49" max="49" width="3.140625" bestFit="1" customWidth="1"/>
    <col min="50" max="52" width="0" hidden="1" customWidth="1"/>
    <col min="53" max="53" width="4" bestFit="1" customWidth="1"/>
    <col min="54" max="56" width="0" hidden="1" customWidth="1"/>
    <col min="57" max="57" width="4" bestFit="1" customWidth="1"/>
    <col min="58" max="60" width="0" hidden="1" customWidth="1"/>
    <col min="61" max="61" width="4" bestFit="1" customWidth="1"/>
    <col min="62" max="63" width="0" hidden="1" customWidth="1"/>
    <col min="64" max="64" width="4" hidden="1" customWidth="1"/>
    <col min="65" max="65" width="3.140625" bestFit="1" customWidth="1"/>
    <col min="66" max="72" width="0" hidden="1" customWidth="1"/>
    <col min="73" max="73" width="4" bestFit="1" customWidth="1"/>
    <col min="74" max="76" width="0" hidden="1" customWidth="1"/>
    <col min="77" max="77" width="4" bestFit="1" customWidth="1"/>
    <col min="78" max="80" width="0" hidden="1" customWidth="1"/>
    <col min="81" max="81" width="3.140625" bestFit="1" customWidth="1"/>
    <col min="82" max="84" width="0" hidden="1" customWidth="1"/>
    <col min="85" max="85" width="3.140625" bestFit="1" customWidth="1"/>
    <col min="86" max="88" width="0" hidden="1" customWidth="1"/>
    <col min="89" max="89" width="4" bestFit="1" customWidth="1"/>
    <col min="90" max="92" width="0" hidden="1" customWidth="1"/>
    <col min="93" max="93" width="4" bestFit="1" customWidth="1"/>
    <col min="94" max="96" width="0" hidden="1" customWidth="1"/>
    <col min="97" max="97" width="4" bestFit="1" customWidth="1"/>
  </cols>
  <sheetData>
    <row r="1" spans="1:97" ht="18" x14ac:dyDescent="0.25">
      <c r="B1" s="2"/>
      <c r="H1" s="2" t="s">
        <v>1</v>
      </c>
      <c r="K1" s="30" t="s">
        <v>701</v>
      </c>
      <c r="L1" s="11"/>
      <c r="M1" s="11"/>
      <c r="N1" s="11"/>
      <c r="O1" s="11"/>
      <c r="P1" s="13"/>
      <c r="Q1" s="13"/>
      <c r="R1" s="13"/>
      <c r="S1" s="13"/>
      <c r="T1" s="14"/>
      <c r="U1" s="14"/>
      <c r="V1" s="14"/>
      <c r="W1" s="14"/>
      <c r="AB1" s="2" t="s">
        <v>799</v>
      </c>
    </row>
    <row r="2" spans="1:97" x14ac:dyDescent="0.2">
      <c r="H2" s="1"/>
    </row>
    <row r="3" spans="1:97" x14ac:dyDescent="0.2">
      <c r="A3" s="9" t="s">
        <v>703</v>
      </c>
      <c r="B3" s="78"/>
      <c r="C3" s="79"/>
      <c r="D3" s="80"/>
      <c r="H3" s="1" t="s">
        <v>704</v>
      </c>
      <c r="J3" s="9" t="s">
        <v>705</v>
      </c>
      <c r="K3" s="1"/>
      <c r="L3" s="9" t="s">
        <v>706</v>
      </c>
      <c r="M3" s="9"/>
      <c r="N3" s="9"/>
      <c r="O3" s="9"/>
      <c r="AB3" s="9" t="s">
        <v>707</v>
      </c>
      <c r="AJ3" s="1" t="s">
        <v>800</v>
      </c>
      <c r="AN3" s="9" t="s">
        <v>801</v>
      </c>
      <c r="AP3" s="1"/>
    </row>
    <row r="4" spans="1:97" x14ac:dyDescent="0.2">
      <c r="H4" s="1"/>
      <c r="J4" s="9"/>
      <c r="K4" s="1"/>
      <c r="L4" s="1"/>
      <c r="M4" s="1"/>
      <c r="N4" s="1"/>
      <c r="O4" s="1"/>
      <c r="AB4" s="9"/>
      <c r="AJ4" s="1"/>
    </row>
    <row r="5" spans="1:97" ht="16.5" thickBot="1" x14ac:dyDescent="0.3">
      <c r="H5" s="3" t="s">
        <v>802</v>
      </c>
      <c r="I5" s="10">
        <v>39537</v>
      </c>
      <c r="J5" s="81" t="s">
        <v>803</v>
      </c>
      <c r="K5" s="15" t="s">
        <v>313</v>
      </c>
      <c r="L5" s="12">
        <v>35</v>
      </c>
      <c r="M5" s="350"/>
      <c r="N5" s="82"/>
      <c r="O5" s="23"/>
      <c r="P5" s="12">
        <v>41</v>
      </c>
      <c r="Q5" s="350"/>
      <c r="R5" s="82"/>
      <c r="S5" s="23"/>
      <c r="T5" s="12">
        <v>34</v>
      </c>
      <c r="U5" s="350"/>
      <c r="V5" s="82"/>
      <c r="W5" s="23"/>
      <c r="X5" s="12">
        <v>35</v>
      </c>
      <c r="Y5" s="350"/>
      <c r="Z5" s="82"/>
      <c r="AA5" s="23"/>
      <c r="AB5" s="20">
        <v>22</v>
      </c>
      <c r="AC5" s="12">
        <v>32</v>
      </c>
      <c r="AD5" s="37" t="s">
        <v>804</v>
      </c>
      <c r="AE5" s="83" t="s">
        <v>805</v>
      </c>
      <c r="AF5" s="83"/>
      <c r="AG5" s="12">
        <v>26</v>
      </c>
      <c r="AH5" s="350"/>
      <c r="AI5" s="82"/>
      <c r="AJ5" s="23"/>
      <c r="AK5" s="12">
        <v>36</v>
      </c>
      <c r="AL5" s="38" t="s">
        <v>806</v>
      </c>
      <c r="AM5" s="83" t="s">
        <v>805</v>
      </c>
      <c r="AN5" s="84"/>
      <c r="AO5" s="12">
        <v>40</v>
      </c>
      <c r="AP5" s="38" t="s">
        <v>807</v>
      </c>
      <c r="AQ5" s="83" t="s">
        <v>808</v>
      </c>
      <c r="AR5" s="83"/>
      <c r="AS5" s="32">
        <v>35</v>
      </c>
      <c r="AT5" s="38" t="s">
        <v>809</v>
      </c>
      <c r="AU5" s="83" t="s">
        <v>808</v>
      </c>
      <c r="AV5" s="83"/>
      <c r="AW5" s="32">
        <v>35</v>
      </c>
      <c r="AX5" s="38" t="s">
        <v>810</v>
      </c>
      <c r="AY5" s="85" t="s">
        <v>811</v>
      </c>
      <c r="AZ5" s="83"/>
      <c r="BA5" s="1">
        <v>33</v>
      </c>
      <c r="BB5" s="59" t="s">
        <v>812</v>
      </c>
      <c r="BC5" s="85" t="s">
        <v>805</v>
      </c>
      <c r="BD5" s="86">
        <f>SUM(BA5+AW5+AS5+AO5+AK5+AG5+AC5+X5+T5+P5+L5)/11</f>
        <v>34.727272727272727</v>
      </c>
      <c r="BE5" s="1">
        <v>27</v>
      </c>
      <c r="BF5" s="59" t="s">
        <v>813</v>
      </c>
      <c r="BG5" s="85" t="s">
        <v>805</v>
      </c>
      <c r="BH5" s="86"/>
      <c r="BI5" s="1">
        <v>38</v>
      </c>
      <c r="BJ5" s="59" t="s">
        <v>814</v>
      </c>
      <c r="BK5" s="39" t="s">
        <v>815</v>
      </c>
      <c r="BL5" s="23"/>
      <c r="BM5" s="1">
        <v>32</v>
      </c>
      <c r="BN5" s="59" t="s">
        <v>816</v>
      </c>
      <c r="BO5" s="39" t="s">
        <v>817</v>
      </c>
      <c r="BP5" s="23"/>
      <c r="BQ5" s="1">
        <v>38</v>
      </c>
      <c r="BR5" s="38" t="s">
        <v>818</v>
      </c>
      <c r="BS5" s="39" t="s">
        <v>819</v>
      </c>
      <c r="BT5" s="23"/>
      <c r="BU5" s="1">
        <v>36</v>
      </c>
      <c r="BV5" s="38" t="s">
        <v>820</v>
      </c>
      <c r="BW5" s="39" t="s">
        <v>819</v>
      </c>
      <c r="BX5" s="23"/>
      <c r="BY5" s="1">
        <v>29</v>
      </c>
      <c r="BZ5" s="38" t="s">
        <v>821</v>
      </c>
      <c r="CA5" s="39" t="s">
        <v>819</v>
      </c>
      <c r="CB5" s="23"/>
      <c r="CC5" s="1">
        <v>30</v>
      </c>
      <c r="CD5" s="38" t="s">
        <v>822</v>
      </c>
      <c r="CE5" s="39" t="s">
        <v>823</v>
      </c>
      <c r="CF5" s="23"/>
      <c r="CG5" s="1">
        <v>32</v>
      </c>
      <c r="CH5" s="38" t="s">
        <v>824</v>
      </c>
      <c r="CI5" s="39" t="s">
        <v>808</v>
      </c>
      <c r="CJ5" s="23"/>
      <c r="CK5" s="1">
        <v>33</v>
      </c>
      <c r="CL5" s="38" t="s">
        <v>825</v>
      </c>
      <c r="CM5" s="39" t="s">
        <v>826</v>
      </c>
      <c r="CN5" s="23"/>
      <c r="CO5" s="1">
        <v>32</v>
      </c>
      <c r="CP5" s="38" t="s">
        <v>824</v>
      </c>
      <c r="CQ5" s="39" t="s">
        <v>827</v>
      </c>
      <c r="CR5" s="39"/>
      <c r="CS5" s="1">
        <v>25</v>
      </c>
    </row>
    <row r="6" spans="1:97" ht="13.5" thickBot="1" x14ac:dyDescent="0.25">
      <c r="A6" s="4" t="s">
        <v>11</v>
      </c>
      <c r="B6" s="4"/>
      <c r="C6" s="87">
        <v>2008</v>
      </c>
      <c r="D6" s="88">
        <v>2007</v>
      </c>
      <c r="E6" s="27">
        <v>2006</v>
      </c>
      <c r="F6" s="16">
        <v>2005</v>
      </c>
      <c r="G6" s="89">
        <v>2004</v>
      </c>
      <c r="H6" s="4" t="s">
        <v>12</v>
      </c>
      <c r="I6" s="4" t="s">
        <v>13</v>
      </c>
      <c r="J6" s="4" t="s">
        <v>14</v>
      </c>
      <c r="K6" s="1"/>
      <c r="L6" s="6" t="s">
        <v>828</v>
      </c>
      <c r="M6" s="24">
        <v>12.7</v>
      </c>
      <c r="N6" s="90" t="s">
        <v>829</v>
      </c>
      <c r="O6" s="91" t="s">
        <v>658</v>
      </c>
      <c r="Q6" s="24">
        <v>17.2</v>
      </c>
      <c r="R6" s="25">
        <v>97.19</v>
      </c>
      <c r="S6" s="91" t="s">
        <v>830</v>
      </c>
      <c r="U6" s="24">
        <v>13.6</v>
      </c>
      <c r="V6" s="25">
        <v>78.17</v>
      </c>
      <c r="W6" s="91" t="s">
        <v>831</v>
      </c>
      <c r="Y6" s="24">
        <v>19.2</v>
      </c>
      <c r="Z6" s="25">
        <v>106.44</v>
      </c>
      <c r="AA6" s="91" t="s">
        <v>664</v>
      </c>
      <c r="AB6" s="21" t="s">
        <v>709</v>
      </c>
      <c r="AD6" s="37">
        <v>13.9</v>
      </c>
      <c r="AE6" s="92">
        <v>76.22</v>
      </c>
      <c r="AF6" s="37" t="s">
        <v>658</v>
      </c>
      <c r="AG6" s="93"/>
      <c r="AH6" s="24">
        <v>14.1</v>
      </c>
      <c r="AI6" s="25">
        <v>77.14</v>
      </c>
      <c r="AJ6" s="91" t="s">
        <v>663</v>
      </c>
      <c r="AL6" s="94">
        <v>12.9</v>
      </c>
      <c r="AM6" s="92">
        <v>71</v>
      </c>
      <c r="AN6" s="37" t="s">
        <v>17</v>
      </c>
      <c r="AP6" s="94">
        <v>14.1</v>
      </c>
      <c r="AQ6" s="92">
        <v>78.5</v>
      </c>
      <c r="AR6" s="91" t="s">
        <v>832</v>
      </c>
      <c r="AT6" s="94">
        <v>13.1</v>
      </c>
      <c r="AU6" s="92">
        <v>73.099999999999994</v>
      </c>
      <c r="AV6" s="91" t="s">
        <v>668</v>
      </c>
      <c r="AX6" s="94">
        <v>16.7</v>
      </c>
      <c r="AY6" s="92">
        <v>92</v>
      </c>
      <c r="AZ6" s="91" t="s">
        <v>662</v>
      </c>
      <c r="BB6" s="94">
        <v>18.3</v>
      </c>
      <c r="BC6" s="92">
        <v>98.15</v>
      </c>
      <c r="BD6" s="91" t="s">
        <v>833</v>
      </c>
      <c r="BF6" s="94">
        <v>17.3</v>
      </c>
      <c r="BG6" s="92">
        <v>96</v>
      </c>
      <c r="BH6" s="91" t="s">
        <v>17</v>
      </c>
      <c r="BJ6" s="94">
        <v>15.6</v>
      </c>
      <c r="BK6" s="92">
        <v>88.18</v>
      </c>
      <c r="BL6" s="91" t="s">
        <v>660</v>
      </c>
      <c r="BN6" s="94">
        <v>17.899999999999999</v>
      </c>
      <c r="BO6" s="92">
        <v>102.51</v>
      </c>
      <c r="BP6" s="92" t="s">
        <v>834</v>
      </c>
      <c r="BR6" s="94">
        <v>16.5</v>
      </c>
      <c r="BS6" s="92">
        <v>92.24</v>
      </c>
      <c r="BT6" s="92" t="s">
        <v>656</v>
      </c>
      <c r="BV6" s="95">
        <v>14</v>
      </c>
      <c r="BW6" s="92">
        <v>78.400000000000006</v>
      </c>
      <c r="BX6" s="92" t="s">
        <v>835</v>
      </c>
      <c r="BZ6" s="95">
        <v>15</v>
      </c>
      <c r="CA6" s="92">
        <v>80</v>
      </c>
      <c r="CB6" s="92" t="s">
        <v>836</v>
      </c>
      <c r="CD6" s="95">
        <v>14.6</v>
      </c>
      <c r="CE6" s="92">
        <v>80.430000000000007</v>
      </c>
      <c r="CF6" s="92" t="s">
        <v>17</v>
      </c>
      <c r="CH6" s="95">
        <v>16.100000000000001</v>
      </c>
      <c r="CI6" s="92">
        <v>88.14</v>
      </c>
      <c r="CJ6" s="92" t="s">
        <v>663</v>
      </c>
      <c r="CL6" s="24">
        <v>13.7</v>
      </c>
      <c r="CM6" s="25">
        <v>76</v>
      </c>
      <c r="CN6" s="91" t="s">
        <v>17</v>
      </c>
      <c r="CP6" s="24">
        <v>17</v>
      </c>
      <c r="CQ6" s="25">
        <v>87</v>
      </c>
      <c r="CR6" s="25"/>
      <c r="CS6" s="93"/>
    </row>
    <row r="7" spans="1:97" x14ac:dyDescent="0.2">
      <c r="A7" s="56">
        <v>1</v>
      </c>
      <c r="B7" s="18" t="s">
        <v>837</v>
      </c>
      <c r="C7" s="351">
        <v>1</v>
      </c>
      <c r="D7" s="36">
        <v>37</v>
      </c>
      <c r="E7" s="26" t="s">
        <v>838</v>
      </c>
      <c r="F7" s="18" t="s">
        <v>838</v>
      </c>
      <c r="G7" s="18" t="s">
        <v>838</v>
      </c>
      <c r="H7" s="96" t="s">
        <v>583</v>
      </c>
      <c r="I7" s="96">
        <v>26</v>
      </c>
      <c r="J7" s="97" t="s">
        <v>36</v>
      </c>
      <c r="L7" s="8">
        <v>39390</v>
      </c>
      <c r="M7" s="8"/>
      <c r="N7" s="8"/>
      <c r="O7" s="8"/>
      <c r="P7" s="8">
        <v>39397</v>
      </c>
      <c r="T7" s="8">
        <v>39404</v>
      </c>
      <c r="U7" s="8"/>
      <c r="V7" s="8"/>
      <c r="W7" s="8"/>
      <c r="X7" s="8">
        <v>39411</v>
      </c>
      <c r="Y7" s="8"/>
      <c r="Z7" s="8"/>
      <c r="AA7" s="8"/>
      <c r="AB7" s="22">
        <v>39416</v>
      </c>
      <c r="AC7" s="8">
        <v>39418</v>
      </c>
      <c r="AG7" s="8">
        <v>39425</v>
      </c>
      <c r="AH7" s="8"/>
      <c r="AI7" s="8"/>
      <c r="AJ7" s="8"/>
      <c r="AK7" s="8">
        <v>39432</v>
      </c>
      <c r="AL7" s="8"/>
      <c r="AM7" s="8"/>
      <c r="AN7" s="8"/>
      <c r="AO7" s="8">
        <v>39439</v>
      </c>
      <c r="AP7" s="8"/>
      <c r="AQ7" s="8"/>
      <c r="AR7" s="8"/>
      <c r="AS7" s="8">
        <v>39812</v>
      </c>
      <c r="AT7" s="8"/>
      <c r="AU7" s="8"/>
      <c r="AV7" s="8"/>
      <c r="AW7" s="8">
        <v>39453</v>
      </c>
      <c r="AX7" s="8"/>
      <c r="AY7" s="8"/>
      <c r="AZ7" s="8"/>
      <c r="BA7" s="8"/>
      <c r="BB7" s="8"/>
      <c r="BC7" s="8"/>
      <c r="BD7" s="8"/>
      <c r="BE7" s="8">
        <v>39467</v>
      </c>
      <c r="BF7" s="6"/>
      <c r="BG7" s="6"/>
      <c r="BH7" s="6"/>
      <c r="BI7" s="8">
        <v>39474</v>
      </c>
      <c r="BJ7" s="6"/>
      <c r="BK7" s="6"/>
      <c r="BL7" s="6"/>
      <c r="BM7" s="31">
        <v>39481</v>
      </c>
      <c r="BN7" s="6"/>
      <c r="BO7" s="6"/>
      <c r="BP7" s="6"/>
      <c r="BQ7" s="31">
        <v>39488</v>
      </c>
      <c r="BR7" s="6"/>
      <c r="BS7" s="6"/>
      <c r="BT7" s="6"/>
      <c r="BU7" s="31">
        <v>39495</v>
      </c>
      <c r="BV7" s="6"/>
      <c r="BW7" s="6"/>
      <c r="BX7" s="6"/>
      <c r="BY7" s="31">
        <v>39502</v>
      </c>
      <c r="BZ7" s="6"/>
      <c r="CA7" s="6"/>
      <c r="CB7" s="6"/>
      <c r="CC7" s="31">
        <v>39509</v>
      </c>
      <c r="CD7" s="6"/>
      <c r="CE7" s="6"/>
      <c r="CF7" s="6"/>
      <c r="CG7" s="31">
        <v>39516</v>
      </c>
      <c r="CH7" s="31"/>
      <c r="CI7" s="6"/>
      <c r="CJ7" s="6"/>
      <c r="CK7" s="31">
        <v>39523</v>
      </c>
      <c r="CL7" s="6"/>
      <c r="CM7" s="6"/>
      <c r="CN7" s="6"/>
      <c r="CO7" s="31">
        <v>39530</v>
      </c>
      <c r="CP7" s="6"/>
      <c r="CQ7" s="6"/>
      <c r="CR7" s="6"/>
      <c r="CS7" s="31">
        <v>39537</v>
      </c>
    </row>
    <row r="8" spans="1:97" x14ac:dyDescent="0.2">
      <c r="A8" s="56">
        <v>2</v>
      </c>
      <c r="B8" s="98" t="s">
        <v>839</v>
      </c>
      <c r="C8" s="352">
        <v>2</v>
      </c>
      <c r="D8" s="35">
        <v>22</v>
      </c>
      <c r="E8" s="26" t="s">
        <v>838</v>
      </c>
      <c r="F8" s="26" t="s">
        <v>838</v>
      </c>
      <c r="G8" s="18" t="s">
        <v>838</v>
      </c>
      <c r="H8" s="5" t="s">
        <v>134</v>
      </c>
      <c r="I8" s="96">
        <v>24</v>
      </c>
      <c r="J8" s="99" t="s">
        <v>36</v>
      </c>
      <c r="L8" s="8"/>
      <c r="M8" s="8"/>
      <c r="N8" s="7"/>
      <c r="O8" s="7"/>
      <c r="P8" s="8">
        <v>39397</v>
      </c>
      <c r="Q8" s="8"/>
      <c r="R8" s="8"/>
      <c r="S8" s="8"/>
      <c r="T8" s="8">
        <v>39404</v>
      </c>
      <c r="U8" s="8"/>
      <c r="V8" s="8"/>
      <c r="W8" s="8"/>
      <c r="X8" s="8"/>
      <c r="Y8" s="8"/>
      <c r="Z8" s="8"/>
      <c r="AA8" s="8"/>
      <c r="AB8" s="22">
        <v>39416</v>
      </c>
      <c r="AC8" s="8">
        <v>39418</v>
      </c>
      <c r="AG8" s="8">
        <v>39425</v>
      </c>
      <c r="AH8" s="8"/>
      <c r="AI8" s="8"/>
      <c r="AJ8" s="8"/>
      <c r="AK8" s="8">
        <v>39432</v>
      </c>
      <c r="AL8" s="7"/>
      <c r="AM8" s="8"/>
      <c r="AN8" s="8"/>
      <c r="AO8" s="8">
        <v>39439</v>
      </c>
      <c r="AP8" s="8"/>
      <c r="AR8" s="8"/>
      <c r="AS8" s="8">
        <v>39812</v>
      </c>
      <c r="AT8" s="8"/>
      <c r="AU8" s="8"/>
      <c r="AV8" s="8"/>
      <c r="AW8" s="8">
        <v>39453</v>
      </c>
      <c r="AX8" s="8"/>
      <c r="AY8" s="8"/>
      <c r="BA8" s="8">
        <v>39460</v>
      </c>
      <c r="BE8" s="8">
        <v>39467</v>
      </c>
      <c r="BI8" s="8">
        <v>39474</v>
      </c>
      <c r="BM8" s="31">
        <v>39481</v>
      </c>
      <c r="BQ8" s="31">
        <v>39488</v>
      </c>
      <c r="BU8" s="31">
        <v>39495</v>
      </c>
      <c r="BY8" s="31">
        <v>39502</v>
      </c>
      <c r="CC8" s="31">
        <v>39509</v>
      </c>
      <c r="CD8" s="6"/>
      <c r="CE8" s="6"/>
      <c r="CF8" s="6"/>
      <c r="CG8" s="31">
        <v>39516</v>
      </c>
      <c r="CH8" s="6"/>
      <c r="CI8" s="6"/>
      <c r="CJ8" s="6"/>
      <c r="CK8" s="31">
        <v>39523</v>
      </c>
      <c r="CL8" s="6"/>
      <c r="CM8" s="6"/>
      <c r="CN8" s="6"/>
      <c r="CO8" s="31">
        <v>39530</v>
      </c>
      <c r="CP8" s="6"/>
      <c r="CQ8" s="6"/>
      <c r="CR8" s="6"/>
      <c r="CS8" s="31">
        <v>39537</v>
      </c>
    </row>
    <row r="9" spans="1:97" x14ac:dyDescent="0.2">
      <c r="A9" s="56"/>
      <c r="B9" s="18" t="s">
        <v>837</v>
      </c>
      <c r="C9" s="351">
        <v>2</v>
      </c>
      <c r="D9" s="35">
        <v>4</v>
      </c>
      <c r="E9" s="28">
        <v>1</v>
      </c>
      <c r="F9" s="17">
        <v>1</v>
      </c>
      <c r="G9" s="100">
        <v>7</v>
      </c>
      <c r="H9" s="5" t="s">
        <v>37</v>
      </c>
      <c r="I9" s="96">
        <v>24</v>
      </c>
      <c r="J9" s="99" t="s">
        <v>36</v>
      </c>
      <c r="L9" s="8">
        <v>39390</v>
      </c>
      <c r="M9" s="8"/>
      <c r="N9" s="8"/>
      <c r="O9" s="8"/>
      <c r="P9" s="8">
        <v>39397</v>
      </c>
      <c r="T9" s="8">
        <v>39404</v>
      </c>
      <c r="U9" s="8"/>
      <c r="V9" s="8"/>
      <c r="W9" s="8"/>
      <c r="X9" s="8">
        <v>39411</v>
      </c>
      <c r="Y9" s="8"/>
      <c r="Z9" s="8"/>
      <c r="AA9" s="8"/>
      <c r="AB9" s="22">
        <v>39416</v>
      </c>
      <c r="AC9" s="8">
        <v>39418</v>
      </c>
      <c r="AG9" s="8">
        <v>39425</v>
      </c>
      <c r="AJ9" s="8"/>
      <c r="AK9" s="8">
        <v>39432</v>
      </c>
      <c r="AL9" s="8"/>
      <c r="AM9" s="8"/>
      <c r="AN9" s="8"/>
      <c r="AO9" s="8">
        <v>39439</v>
      </c>
      <c r="AP9" s="8"/>
      <c r="AQ9" s="8"/>
      <c r="AR9" s="8"/>
      <c r="AS9" s="8">
        <v>39812</v>
      </c>
      <c r="AT9" s="8"/>
      <c r="AU9" s="8"/>
      <c r="AV9" s="8"/>
      <c r="AW9" s="8">
        <v>39453</v>
      </c>
      <c r="AX9" s="8"/>
      <c r="AY9" s="8"/>
      <c r="BA9" s="8">
        <v>39460</v>
      </c>
      <c r="BB9" s="8"/>
      <c r="BC9" s="8"/>
      <c r="BD9" s="8"/>
      <c r="BE9" s="8">
        <v>39467</v>
      </c>
      <c r="BF9" s="8"/>
      <c r="BG9" s="8"/>
      <c r="BH9" s="8"/>
      <c r="BI9" s="8">
        <v>39474</v>
      </c>
      <c r="BJ9" s="8"/>
      <c r="BK9" s="8"/>
      <c r="BL9" s="8"/>
      <c r="BM9" s="31">
        <v>39481</v>
      </c>
      <c r="BN9" s="8"/>
      <c r="BO9" s="8"/>
      <c r="BP9" s="8"/>
      <c r="BQ9" s="31">
        <v>39488</v>
      </c>
      <c r="BR9" s="6"/>
      <c r="BS9" s="6"/>
      <c r="BT9" s="6"/>
      <c r="BU9" s="31">
        <v>39495</v>
      </c>
      <c r="BV9" s="6"/>
      <c r="BW9" s="6"/>
      <c r="BX9" s="6"/>
      <c r="BY9" s="31">
        <v>39502</v>
      </c>
      <c r="BZ9" s="6"/>
      <c r="CA9" s="6"/>
      <c r="CB9" s="6"/>
      <c r="CC9" s="31">
        <v>39509</v>
      </c>
      <c r="CD9" s="6"/>
      <c r="CE9" s="6"/>
      <c r="CF9" s="6"/>
      <c r="CG9" s="31">
        <v>39516</v>
      </c>
      <c r="CH9" s="6"/>
      <c r="CI9" s="6"/>
      <c r="CJ9" s="6"/>
      <c r="CK9" s="31">
        <v>39523</v>
      </c>
      <c r="CL9" s="6"/>
      <c r="CM9" s="6"/>
      <c r="CN9" s="6"/>
      <c r="CO9" s="31">
        <v>39530</v>
      </c>
      <c r="CP9" s="6"/>
      <c r="CQ9" s="6"/>
      <c r="CR9" s="6"/>
      <c r="CS9" s="31">
        <v>39537</v>
      </c>
    </row>
    <row r="10" spans="1:97" x14ac:dyDescent="0.2">
      <c r="A10" s="353">
        <v>4</v>
      </c>
      <c r="B10" s="18" t="s">
        <v>837</v>
      </c>
      <c r="C10" s="351">
        <v>4</v>
      </c>
      <c r="D10" s="35">
        <v>5</v>
      </c>
      <c r="E10" s="28">
        <v>4</v>
      </c>
      <c r="F10" s="26" t="s">
        <v>838</v>
      </c>
      <c r="G10" s="18" t="s">
        <v>838</v>
      </c>
      <c r="H10" s="5" t="s">
        <v>840</v>
      </c>
      <c r="I10" s="96">
        <v>24</v>
      </c>
      <c r="J10" s="99" t="s">
        <v>19</v>
      </c>
      <c r="L10" s="8">
        <v>39390</v>
      </c>
      <c r="M10" s="8"/>
      <c r="N10" s="8"/>
      <c r="O10" s="8"/>
      <c r="P10" s="8">
        <v>39397</v>
      </c>
      <c r="T10" s="8">
        <v>39404</v>
      </c>
      <c r="U10" s="8"/>
      <c r="V10" s="8"/>
      <c r="W10" s="8"/>
      <c r="X10" s="8">
        <v>39411</v>
      </c>
      <c r="Y10" s="8"/>
      <c r="Z10" s="8"/>
      <c r="AA10" s="8"/>
      <c r="AB10" s="22">
        <v>39416</v>
      </c>
      <c r="AC10" s="8">
        <v>39418</v>
      </c>
      <c r="AG10" s="8">
        <v>39425</v>
      </c>
      <c r="AH10" s="8"/>
      <c r="AI10" s="8"/>
      <c r="AJ10" s="8"/>
      <c r="AK10" s="8">
        <v>39432</v>
      </c>
      <c r="AL10" s="8"/>
      <c r="AM10" s="8"/>
      <c r="AN10" s="8"/>
      <c r="AO10" s="8">
        <v>39439</v>
      </c>
      <c r="AP10" s="8"/>
      <c r="AQ10" s="8"/>
      <c r="AR10" s="8"/>
      <c r="AS10" s="8">
        <v>39812</v>
      </c>
      <c r="AT10" s="8"/>
      <c r="AU10" s="8"/>
      <c r="AV10" s="8"/>
      <c r="AW10" s="8">
        <v>39453</v>
      </c>
      <c r="AX10" s="8"/>
      <c r="AY10" s="8"/>
      <c r="AZ10" s="6"/>
      <c r="BA10" s="8"/>
      <c r="BE10" s="8">
        <v>39467</v>
      </c>
      <c r="BI10" s="8">
        <v>39474</v>
      </c>
      <c r="BJ10" s="8"/>
      <c r="BK10" s="8"/>
      <c r="BL10" s="8"/>
      <c r="BM10" s="31">
        <v>39481</v>
      </c>
      <c r="BN10" s="8"/>
      <c r="BO10" s="8"/>
      <c r="BP10" s="8"/>
      <c r="BQ10" s="31">
        <v>39488</v>
      </c>
      <c r="BR10" s="6"/>
      <c r="BS10" s="6"/>
      <c r="BT10" s="6"/>
      <c r="BU10" s="31">
        <v>39495</v>
      </c>
      <c r="BV10" s="6"/>
      <c r="BW10" s="6"/>
      <c r="BX10" s="6"/>
      <c r="BY10" s="31">
        <v>39502</v>
      </c>
      <c r="BZ10" s="6"/>
      <c r="CA10" s="6"/>
      <c r="CB10" s="6"/>
      <c r="CC10" s="31">
        <v>39509</v>
      </c>
      <c r="CD10" s="6"/>
      <c r="CE10" s="6"/>
      <c r="CF10" s="6"/>
      <c r="CG10" s="31">
        <v>39516</v>
      </c>
      <c r="CH10" s="6"/>
      <c r="CI10" s="6"/>
      <c r="CJ10" s="6"/>
      <c r="CK10" s="31">
        <v>39523</v>
      </c>
      <c r="CL10" s="6"/>
      <c r="CM10" s="6"/>
      <c r="CN10" s="6"/>
      <c r="CO10" s="31">
        <v>39530</v>
      </c>
      <c r="CP10" s="6"/>
      <c r="CQ10" s="6"/>
      <c r="CR10" s="6"/>
      <c r="CS10" s="31">
        <v>39537</v>
      </c>
    </row>
    <row r="11" spans="1:97" x14ac:dyDescent="0.2">
      <c r="A11" s="353">
        <v>5</v>
      </c>
      <c r="B11" s="18" t="s">
        <v>837</v>
      </c>
      <c r="C11" s="351">
        <v>5</v>
      </c>
      <c r="D11" s="35">
        <v>3</v>
      </c>
      <c r="E11" s="28">
        <v>3</v>
      </c>
      <c r="F11" s="17">
        <v>3</v>
      </c>
      <c r="G11" s="100">
        <v>1</v>
      </c>
      <c r="H11" s="5" t="s">
        <v>41</v>
      </c>
      <c r="I11" s="96">
        <v>23</v>
      </c>
      <c r="J11" s="99" t="s">
        <v>19</v>
      </c>
      <c r="L11" s="8">
        <v>39390</v>
      </c>
      <c r="M11" s="8"/>
      <c r="N11" s="8"/>
      <c r="O11" s="8"/>
      <c r="P11" s="8">
        <v>39397</v>
      </c>
      <c r="Q11" s="8"/>
      <c r="R11" s="8"/>
      <c r="S11" s="8"/>
      <c r="T11" s="8">
        <v>39404</v>
      </c>
      <c r="U11" s="8"/>
      <c r="V11" s="8"/>
      <c r="W11" s="8"/>
      <c r="X11" s="8">
        <v>39411</v>
      </c>
      <c r="Y11" s="8"/>
      <c r="Z11" s="8"/>
      <c r="AA11" s="8"/>
      <c r="AB11" s="22">
        <v>39416</v>
      </c>
      <c r="AC11" s="8">
        <v>39418</v>
      </c>
      <c r="AG11" s="8"/>
      <c r="AH11" s="8"/>
      <c r="AI11" s="8"/>
      <c r="AJ11" s="8"/>
      <c r="AK11" s="8">
        <v>39432</v>
      </c>
      <c r="AL11" s="8"/>
      <c r="AM11" s="8"/>
      <c r="AN11" s="8"/>
      <c r="AO11" s="8">
        <v>39439</v>
      </c>
      <c r="AP11" s="8"/>
      <c r="AQ11" s="8"/>
      <c r="AR11" s="8"/>
      <c r="AS11" s="8">
        <v>39812</v>
      </c>
      <c r="AT11" s="8"/>
      <c r="AU11" s="8"/>
      <c r="AV11" s="8"/>
      <c r="AW11" s="8">
        <v>39453</v>
      </c>
      <c r="AX11" s="8"/>
      <c r="AY11" s="8"/>
      <c r="BA11" s="8">
        <v>39460</v>
      </c>
      <c r="BE11" s="8"/>
      <c r="BI11" s="8">
        <v>39474</v>
      </c>
      <c r="BM11" s="31">
        <v>39481</v>
      </c>
      <c r="BN11" s="8"/>
      <c r="BO11" s="8"/>
      <c r="BP11" s="8"/>
      <c r="BQ11" s="31">
        <v>39488</v>
      </c>
      <c r="BT11" s="6"/>
      <c r="BU11" s="31">
        <v>39495</v>
      </c>
      <c r="BV11" s="6"/>
      <c r="BW11" s="6"/>
      <c r="BX11" s="6"/>
      <c r="BY11" s="31">
        <v>39502</v>
      </c>
      <c r="BZ11" s="6"/>
      <c r="CA11" s="6"/>
      <c r="CB11" s="6"/>
      <c r="CC11" s="31">
        <v>39509</v>
      </c>
      <c r="CD11" s="6"/>
      <c r="CE11" s="6"/>
      <c r="CF11" s="6"/>
      <c r="CG11" s="31">
        <v>39516</v>
      </c>
      <c r="CH11" s="6"/>
      <c r="CI11" s="6"/>
      <c r="CJ11" s="6"/>
      <c r="CK11" s="31">
        <v>39523</v>
      </c>
      <c r="CL11" s="6"/>
      <c r="CM11" s="6"/>
      <c r="CN11" s="6"/>
      <c r="CO11" s="31">
        <v>39530</v>
      </c>
      <c r="CP11" s="6"/>
      <c r="CQ11" s="6"/>
      <c r="CR11" s="6"/>
      <c r="CS11" s="31">
        <v>39537</v>
      </c>
    </row>
    <row r="12" spans="1:97" x14ac:dyDescent="0.2">
      <c r="A12" s="353">
        <v>6</v>
      </c>
      <c r="B12" s="18" t="s">
        <v>837</v>
      </c>
      <c r="C12" s="351">
        <v>6</v>
      </c>
      <c r="D12" s="35">
        <v>45</v>
      </c>
      <c r="E12" s="28">
        <v>11</v>
      </c>
      <c r="F12" s="26" t="s">
        <v>838</v>
      </c>
      <c r="G12" s="18" t="s">
        <v>838</v>
      </c>
      <c r="H12" s="5" t="s">
        <v>53</v>
      </c>
      <c r="I12" s="96">
        <v>22</v>
      </c>
      <c r="J12" s="99"/>
      <c r="L12" s="8">
        <v>39390</v>
      </c>
      <c r="M12" s="8"/>
      <c r="N12" s="8"/>
      <c r="O12" s="8"/>
      <c r="P12" s="8">
        <v>39397</v>
      </c>
      <c r="Q12" s="8"/>
      <c r="R12" s="8"/>
      <c r="S12" s="8"/>
      <c r="T12" s="8">
        <v>39404</v>
      </c>
      <c r="U12" s="8"/>
      <c r="V12" s="8"/>
      <c r="W12" s="8"/>
      <c r="X12" s="8">
        <v>39411</v>
      </c>
      <c r="Y12" s="8"/>
      <c r="Z12" s="8"/>
      <c r="AA12" s="8"/>
      <c r="AB12" s="22">
        <v>39416</v>
      </c>
      <c r="AC12" s="8">
        <v>39418</v>
      </c>
      <c r="AG12" s="8">
        <v>39425</v>
      </c>
      <c r="AH12" s="8"/>
      <c r="AI12" s="8"/>
      <c r="AJ12" s="8"/>
      <c r="AK12" s="8">
        <v>39432</v>
      </c>
      <c r="AL12" s="8"/>
      <c r="AM12" s="8"/>
      <c r="AN12" s="8"/>
      <c r="AO12" s="8">
        <v>39439</v>
      </c>
      <c r="AP12" s="8"/>
      <c r="AQ12" s="8"/>
      <c r="AR12" s="8"/>
      <c r="AS12" s="8">
        <v>39812</v>
      </c>
      <c r="AT12" s="8"/>
      <c r="AU12" s="8"/>
      <c r="AV12" s="8"/>
      <c r="AW12" s="8">
        <v>39453</v>
      </c>
      <c r="AX12" s="8"/>
      <c r="AY12" s="8"/>
      <c r="AZ12" s="8"/>
      <c r="BA12" s="8">
        <v>39460</v>
      </c>
      <c r="BB12" s="6"/>
      <c r="BC12" s="6"/>
      <c r="BD12" s="6"/>
      <c r="BE12" s="8">
        <v>39467</v>
      </c>
      <c r="BF12" s="8"/>
      <c r="BG12" s="8"/>
      <c r="BH12" s="8"/>
      <c r="BI12" s="8"/>
      <c r="BM12" s="31"/>
      <c r="BQ12" s="31">
        <v>39488</v>
      </c>
      <c r="BU12" s="31">
        <v>39495</v>
      </c>
      <c r="BY12" s="31">
        <v>39502</v>
      </c>
      <c r="BZ12" s="6"/>
      <c r="CA12" s="6"/>
      <c r="CB12" s="6"/>
      <c r="CC12" s="31">
        <v>39509</v>
      </c>
      <c r="CG12" s="31">
        <v>39516</v>
      </c>
      <c r="CK12" s="31">
        <v>39523</v>
      </c>
      <c r="CO12" s="31">
        <v>39530</v>
      </c>
      <c r="CS12" s="31">
        <v>39537</v>
      </c>
    </row>
    <row r="13" spans="1:97" x14ac:dyDescent="0.2">
      <c r="A13" s="353">
        <v>7</v>
      </c>
      <c r="B13" s="18" t="s">
        <v>837</v>
      </c>
      <c r="C13" s="352">
        <v>7</v>
      </c>
      <c r="D13" s="35">
        <v>8</v>
      </c>
      <c r="E13" s="28">
        <v>18</v>
      </c>
      <c r="F13" s="26" t="s">
        <v>838</v>
      </c>
      <c r="G13" s="18" t="s">
        <v>838</v>
      </c>
      <c r="H13" s="5" t="s">
        <v>413</v>
      </c>
      <c r="I13" s="5">
        <v>21</v>
      </c>
      <c r="J13" s="99" t="s">
        <v>32</v>
      </c>
      <c r="L13" s="8">
        <v>39390</v>
      </c>
      <c r="M13" s="8"/>
      <c r="N13" s="8"/>
      <c r="O13" s="8"/>
      <c r="P13" s="8">
        <v>39397</v>
      </c>
      <c r="Q13" s="8"/>
      <c r="R13" s="8"/>
      <c r="S13" s="8"/>
      <c r="T13" s="8"/>
      <c r="U13" s="8"/>
      <c r="V13" s="8"/>
      <c r="W13" s="8"/>
      <c r="X13" s="8">
        <v>39411</v>
      </c>
      <c r="Y13" s="8"/>
      <c r="Z13" s="8"/>
      <c r="AA13" s="8"/>
      <c r="AB13" s="22"/>
      <c r="AC13" s="8">
        <v>39418</v>
      </c>
      <c r="AG13" s="8"/>
      <c r="AJ13" s="8"/>
      <c r="AK13" s="8">
        <v>39432</v>
      </c>
      <c r="AL13" s="7"/>
      <c r="AM13" s="8"/>
      <c r="AN13" s="8"/>
      <c r="AO13" s="8">
        <v>39439</v>
      </c>
      <c r="AP13" s="8"/>
      <c r="AS13" s="8">
        <v>39812</v>
      </c>
      <c r="AU13" s="8"/>
      <c r="AV13" s="8"/>
      <c r="AW13" s="8">
        <v>39453</v>
      </c>
      <c r="BA13" s="8">
        <v>39460</v>
      </c>
      <c r="BE13" s="8">
        <v>39467</v>
      </c>
      <c r="BI13" s="8">
        <v>39474</v>
      </c>
      <c r="BM13" s="31">
        <v>39481</v>
      </c>
      <c r="BQ13" s="31">
        <v>39488</v>
      </c>
      <c r="BU13" s="31">
        <v>39495</v>
      </c>
      <c r="BY13" s="31">
        <v>39502</v>
      </c>
      <c r="CC13" s="31">
        <v>39509</v>
      </c>
      <c r="CG13" s="31">
        <v>39516</v>
      </c>
      <c r="CK13" s="31">
        <v>39523</v>
      </c>
      <c r="CL13" s="6"/>
      <c r="CM13" s="6"/>
      <c r="CN13" s="6"/>
      <c r="CO13" s="31">
        <v>39530</v>
      </c>
      <c r="CP13" s="6"/>
      <c r="CQ13" s="6"/>
      <c r="CR13" s="6"/>
      <c r="CS13" s="31">
        <v>39537</v>
      </c>
    </row>
    <row r="14" spans="1:97" x14ac:dyDescent="0.2">
      <c r="A14" s="353">
        <v>8</v>
      </c>
      <c r="B14" s="98" t="s">
        <v>839</v>
      </c>
      <c r="C14" s="351">
        <v>8</v>
      </c>
      <c r="D14" s="35">
        <v>30</v>
      </c>
      <c r="E14" s="28">
        <v>8</v>
      </c>
      <c r="F14" s="26" t="s">
        <v>838</v>
      </c>
      <c r="G14" s="18" t="s">
        <v>838</v>
      </c>
      <c r="H14" s="5" t="s">
        <v>841</v>
      </c>
      <c r="I14" s="96">
        <v>21</v>
      </c>
      <c r="J14" s="99" t="s">
        <v>19</v>
      </c>
      <c r="L14" s="8">
        <v>39390</v>
      </c>
      <c r="M14" s="8"/>
      <c r="N14" s="8"/>
      <c r="O14" s="8"/>
      <c r="P14" s="8">
        <v>39397</v>
      </c>
      <c r="Q14" s="8"/>
      <c r="R14" s="8"/>
      <c r="S14" s="8"/>
      <c r="T14" s="8">
        <v>39404</v>
      </c>
      <c r="U14" s="8"/>
      <c r="V14" s="8"/>
      <c r="W14" s="8"/>
      <c r="X14" s="8">
        <v>39411</v>
      </c>
      <c r="Y14" s="8"/>
      <c r="Z14" s="8"/>
      <c r="AA14" s="8"/>
      <c r="AB14" s="22">
        <v>39416</v>
      </c>
      <c r="AC14" s="8">
        <v>39418</v>
      </c>
      <c r="AG14" s="8">
        <v>39425</v>
      </c>
      <c r="AH14" s="8"/>
      <c r="AI14" s="8"/>
      <c r="AJ14" s="8"/>
      <c r="AK14" s="8">
        <v>39432</v>
      </c>
      <c r="AL14" s="8"/>
      <c r="AM14" s="8"/>
      <c r="AN14" s="8"/>
      <c r="AO14" s="8">
        <v>39439</v>
      </c>
      <c r="AP14" s="8"/>
      <c r="AQ14" s="8"/>
      <c r="AR14" s="8"/>
      <c r="AS14" s="8">
        <v>39812</v>
      </c>
      <c r="AU14" s="8"/>
      <c r="AV14" s="8"/>
      <c r="AW14" s="8"/>
      <c r="AX14" s="8"/>
      <c r="AY14" s="8"/>
      <c r="BA14" s="8"/>
      <c r="BE14" s="8"/>
      <c r="BI14" s="8">
        <v>39474</v>
      </c>
      <c r="BM14" s="31">
        <v>39481</v>
      </c>
      <c r="BQ14" s="31">
        <v>39488</v>
      </c>
      <c r="BU14" s="31">
        <v>39495</v>
      </c>
      <c r="BV14" s="6"/>
      <c r="BW14" s="6"/>
      <c r="BX14" s="6"/>
      <c r="BY14" s="31">
        <v>39502</v>
      </c>
      <c r="BZ14" s="6"/>
      <c r="CA14" s="6"/>
      <c r="CB14" s="6"/>
      <c r="CC14" s="31">
        <v>39509</v>
      </c>
      <c r="CD14" s="6"/>
      <c r="CE14" s="6"/>
      <c r="CF14" s="6"/>
      <c r="CG14" s="31">
        <v>39516</v>
      </c>
      <c r="CH14" s="6"/>
      <c r="CI14" s="6"/>
      <c r="CJ14" s="6"/>
      <c r="CK14" s="31"/>
      <c r="CL14" s="6"/>
      <c r="CM14" s="6"/>
      <c r="CN14" s="6"/>
      <c r="CO14" s="31">
        <v>39530</v>
      </c>
      <c r="CP14" s="6"/>
      <c r="CQ14" s="6"/>
      <c r="CR14" s="6"/>
      <c r="CS14" s="31">
        <v>39537</v>
      </c>
    </row>
    <row r="15" spans="1:97" x14ac:dyDescent="0.2">
      <c r="A15" s="353">
        <v>9</v>
      </c>
      <c r="B15" s="101" t="s">
        <v>842</v>
      </c>
      <c r="C15" s="351">
        <v>9</v>
      </c>
      <c r="D15" s="35">
        <v>10</v>
      </c>
      <c r="E15" s="28">
        <v>8</v>
      </c>
      <c r="F15" s="26" t="s">
        <v>838</v>
      </c>
      <c r="G15" s="18" t="s">
        <v>838</v>
      </c>
      <c r="H15" s="5" t="s">
        <v>90</v>
      </c>
      <c r="I15" s="96">
        <v>20</v>
      </c>
      <c r="J15" s="99" t="s">
        <v>36</v>
      </c>
      <c r="L15" s="8">
        <v>39390</v>
      </c>
      <c r="M15" s="7"/>
      <c r="N15" s="7"/>
      <c r="O15" s="7"/>
      <c r="P15" s="7"/>
      <c r="Q15" s="8"/>
      <c r="R15" s="8"/>
      <c r="S15" s="8"/>
      <c r="T15" s="8">
        <v>39404</v>
      </c>
      <c r="U15" s="8"/>
      <c r="V15" s="8"/>
      <c r="W15" s="8"/>
      <c r="X15" s="8">
        <v>39411</v>
      </c>
      <c r="Y15" s="8"/>
      <c r="Z15" s="8"/>
      <c r="AA15" s="8"/>
      <c r="AB15" s="22">
        <v>39416</v>
      </c>
      <c r="AC15" s="8">
        <v>39418</v>
      </c>
      <c r="AG15" s="8">
        <v>39425</v>
      </c>
      <c r="AH15" s="8"/>
      <c r="AI15" s="8"/>
      <c r="AJ15" s="8"/>
      <c r="AK15" s="8">
        <v>39432</v>
      </c>
      <c r="AL15" s="8"/>
      <c r="AN15" s="8"/>
      <c r="AO15" s="8">
        <v>39439</v>
      </c>
      <c r="AP15" s="8"/>
      <c r="AQ15" s="8"/>
      <c r="AR15" s="8"/>
      <c r="AS15" s="8">
        <v>39812</v>
      </c>
      <c r="AT15" s="8"/>
      <c r="AU15" s="8"/>
      <c r="AV15" s="8"/>
      <c r="AW15" s="8">
        <v>39453</v>
      </c>
      <c r="AX15" s="8"/>
      <c r="BA15" s="8">
        <v>39460</v>
      </c>
      <c r="BE15" s="8">
        <v>39467</v>
      </c>
      <c r="BF15" s="8"/>
      <c r="BG15" s="8"/>
      <c r="BH15" s="8"/>
      <c r="BI15" s="8">
        <v>39474</v>
      </c>
      <c r="BJ15" s="8"/>
      <c r="BK15" s="8"/>
      <c r="BL15" s="8"/>
      <c r="BM15" s="31">
        <v>39481</v>
      </c>
      <c r="BQ15" s="31">
        <v>39488</v>
      </c>
      <c r="BU15" s="31">
        <v>39495</v>
      </c>
      <c r="BV15" s="6"/>
      <c r="BW15" s="6"/>
      <c r="BX15" s="6"/>
      <c r="BY15" s="31"/>
      <c r="CC15" s="31">
        <v>39509</v>
      </c>
      <c r="CD15" s="6"/>
      <c r="CE15" s="6"/>
      <c r="CF15" s="6"/>
      <c r="CG15" s="31">
        <v>39516</v>
      </c>
      <c r="CH15" s="6"/>
      <c r="CI15" s="6"/>
      <c r="CJ15" s="6"/>
      <c r="CK15" s="31">
        <v>39523</v>
      </c>
      <c r="CO15" s="31">
        <v>39530</v>
      </c>
    </row>
    <row r="16" spans="1:97" x14ac:dyDescent="0.2">
      <c r="A16" s="353"/>
      <c r="B16" s="98" t="s">
        <v>839</v>
      </c>
      <c r="C16" s="351">
        <v>9</v>
      </c>
      <c r="D16" s="35">
        <v>1</v>
      </c>
      <c r="E16" s="28">
        <v>19</v>
      </c>
      <c r="F16" s="26" t="s">
        <v>838</v>
      </c>
      <c r="G16" s="18" t="s">
        <v>838</v>
      </c>
      <c r="H16" s="5" t="s">
        <v>246</v>
      </c>
      <c r="I16" s="96">
        <v>20</v>
      </c>
      <c r="J16" s="99" t="s">
        <v>36</v>
      </c>
      <c r="L16" s="8">
        <v>39390</v>
      </c>
      <c r="M16" s="8"/>
      <c r="N16" s="8"/>
      <c r="O16" s="8"/>
      <c r="P16" s="8">
        <v>39397</v>
      </c>
      <c r="Q16" s="8"/>
      <c r="R16" s="8"/>
      <c r="S16" s="8"/>
      <c r="T16" s="8">
        <v>39404</v>
      </c>
      <c r="U16" s="8"/>
      <c r="V16" s="8"/>
      <c r="W16" s="8"/>
      <c r="X16" s="8">
        <v>39411</v>
      </c>
      <c r="Y16" s="8"/>
      <c r="Z16" s="8"/>
      <c r="AA16" s="8"/>
      <c r="AB16" s="22"/>
      <c r="AC16" s="8">
        <v>39418</v>
      </c>
      <c r="AG16" s="8">
        <v>39425</v>
      </c>
      <c r="AH16" s="8"/>
      <c r="AI16" s="8"/>
      <c r="AJ16" s="8"/>
      <c r="AK16" s="8">
        <v>39432</v>
      </c>
      <c r="AL16" s="8"/>
      <c r="AM16" s="8"/>
      <c r="AN16" s="8"/>
      <c r="AO16" s="8">
        <v>39439</v>
      </c>
      <c r="AP16" s="8"/>
      <c r="AQ16" s="8"/>
      <c r="AR16" s="8"/>
      <c r="AS16" s="8">
        <v>39812</v>
      </c>
      <c r="AT16" s="8"/>
      <c r="AU16" s="8"/>
      <c r="AV16" s="8"/>
      <c r="AW16" s="8">
        <v>39453</v>
      </c>
      <c r="AX16" s="8"/>
      <c r="AY16" s="8"/>
      <c r="BE16" s="8">
        <v>39467</v>
      </c>
      <c r="BI16" s="8">
        <v>39474</v>
      </c>
      <c r="BM16" s="31">
        <v>39481</v>
      </c>
      <c r="BQ16" s="31">
        <v>39488</v>
      </c>
      <c r="BU16" s="31">
        <v>39495</v>
      </c>
      <c r="BY16" s="31">
        <v>39502</v>
      </c>
      <c r="CC16" s="31">
        <v>39509</v>
      </c>
      <c r="CG16" s="31"/>
      <c r="CK16" s="31">
        <v>39523</v>
      </c>
      <c r="CO16" s="31">
        <v>39530</v>
      </c>
      <c r="CS16" s="31">
        <v>39537</v>
      </c>
    </row>
    <row r="17" spans="1:97" x14ac:dyDescent="0.2">
      <c r="A17" s="353">
        <v>11</v>
      </c>
      <c r="B17" s="18" t="s">
        <v>837</v>
      </c>
      <c r="C17" s="351">
        <v>11</v>
      </c>
      <c r="D17" s="35">
        <v>10</v>
      </c>
      <c r="E17" s="28">
        <v>20</v>
      </c>
      <c r="F17" s="17">
        <v>10</v>
      </c>
      <c r="G17" s="100">
        <v>22</v>
      </c>
      <c r="H17" s="5" t="s">
        <v>49</v>
      </c>
      <c r="I17" s="96">
        <v>19</v>
      </c>
      <c r="J17" s="99" t="s">
        <v>19</v>
      </c>
      <c r="L17" s="8">
        <v>39390</v>
      </c>
      <c r="M17" s="8"/>
      <c r="N17" s="8"/>
      <c r="O17" s="8"/>
      <c r="P17" s="8">
        <v>39397</v>
      </c>
      <c r="Q17" s="8"/>
      <c r="R17" s="8"/>
      <c r="S17" s="8"/>
      <c r="T17" s="8">
        <v>39404</v>
      </c>
      <c r="U17" s="8"/>
      <c r="V17" s="8"/>
      <c r="W17" s="8"/>
      <c r="X17" s="8">
        <v>39411</v>
      </c>
      <c r="Y17" s="8"/>
      <c r="Z17" s="8"/>
      <c r="AA17" s="8"/>
      <c r="AB17" s="22">
        <v>39416</v>
      </c>
      <c r="AC17" s="8">
        <v>39418</v>
      </c>
      <c r="AG17" s="8"/>
      <c r="AH17" s="8"/>
      <c r="AI17" s="8"/>
      <c r="AJ17" s="8"/>
      <c r="AK17" s="8">
        <v>39432</v>
      </c>
      <c r="AL17" s="8"/>
      <c r="AM17" s="8"/>
      <c r="AN17" s="8"/>
      <c r="AO17" s="8">
        <v>39439</v>
      </c>
      <c r="AP17" s="8"/>
      <c r="AQ17" s="8"/>
      <c r="AR17" s="8"/>
      <c r="AS17" s="8"/>
      <c r="AU17" s="8"/>
      <c r="AV17" s="8"/>
      <c r="AW17" s="8">
        <v>39453</v>
      </c>
      <c r="AX17" s="8"/>
      <c r="AY17" s="8"/>
      <c r="BA17" s="8">
        <v>39460</v>
      </c>
      <c r="BE17" s="8"/>
      <c r="BI17" s="8">
        <v>39474</v>
      </c>
      <c r="BM17" s="31"/>
      <c r="BQ17" s="31">
        <v>39488</v>
      </c>
      <c r="BU17" s="31">
        <v>39495</v>
      </c>
      <c r="BV17" s="6"/>
      <c r="BW17" s="6"/>
      <c r="BX17" s="6"/>
      <c r="BY17" s="31">
        <v>39502</v>
      </c>
      <c r="CC17" s="31">
        <v>39509</v>
      </c>
      <c r="CK17" s="31">
        <v>39523</v>
      </c>
      <c r="CO17" s="31">
        <v>39530</v>
      </c>
    </row>
    <row r="18" spans="1:97" x14ac:dyDescent="0.2">
      <c r="A18" s="353"/>
      <c r="B18" s="18" t="s">
        <v>837</v>
      </c>
      <c r="C18" s="351">
        <v>11</v>
      </c>
      <c r="D18" s="35">
        <v>6</v>
      </c>
      <c r="E18" s="28">
        <v>8</v>
      </c>
      <c r="F18" s="17">
        <v>5</v>
      </c>
      <c r="G18" s="100">
        <v>14</v>
      </c>
      <c r="H18" s="5" t="s">
        <v>226</v>
      </c>
      <c r="I18" s="96">
        <v>19</v>
      </c>
      <c r="J18" s="99" t="s">
        <v>19</v>
      </c>
      <c r="L18" s="8">
        <v>39390</v>
      </c>
      <c r="M18" s="8"/>
      <c r="N18" s="8"/>
      <c r="O18" s="8"/>
      <c r="P18" s="8">
        <v>39397</v>
      </c>
      <c r="Q18" s="8"/>
      <c r="R18" s="8"/>
      <c r="S18" s="8"/>
      <c r="T18" s="8">
        <v>39404</v>
      </c>
      <c r="U18" s="8"/>
      <c r="V18" s="8"/>
      <c r="W18" s="8"/>
      <c r="X18" s="8">
        <v>39411</v>
      </c>
      <c r="Y18" s="8"/>
      <c r="Z18" s="8"/>
      <c r="AA18" s="8"/>
      <c r="AB18" s="22">
        <v>39416</v>
      </c>
      <c r="AC18" s="8">
        <v>39418</v>
      </c>
      <c r="AG18" s="8">
        <v>39425</v>
      </c>
      <c r="AH18" s="8"/>
      <c r="AI18" s="8"/>
      <c r="AJ18" s="8"/>
      <c r="AK18" s="8">
        <v>39432</v>
      </c>
      <c r="AL18" s="8"/>
      <c r="AM18" s="8"/>
      <c r="AN18" s="8"/>
      <c r="AO18" s="8">
        <v>39439</v>
      </c>
      <c r="AP18" s="8"/>
      <c r="AQ18" s="8"/>
      <c r="AR18" s="8"/>
      <c r="AS18" s="8"/>
      <c r="AT18" s="8"/>
      <c r="AU18" s="8"/>
      <c r="AV18" s="8"/>
      <c r="AW18" s="8">
        <v>39453</v>
      </c>
      <c r="AX18" s="8"/>
      <c r="AY18" s="8"/>
      <c r="BA18" s="8">
        <v>39460</v>
      </c>
      <c r="BE18" s="8">
        <v>39467</v>
      </c>
      <c r="BI18" s="8">
        <v>39474</v>
      </c>
      <c r="BM18" s="31">
        <v>39481</v>
      </c>
      <c r="BQ18" s="31">
        <v>39488</v>
      </c>
      <c r="BR18" s="6"/>
      <c r="BS18" s="6"/>
      <c r="BT18" s="6"/>
      <c r="BU18" s="31"/>
      <c r="BY18" s="31">
        <v>39502</v>
      </c>
      <c r="CC18" s="31">
        <v>39509</v>
      </c>
      <c r="CG18" s="31">
        <v>39516</v>
      </c>
      <c r="CK18" s="31">
        <v>39523</v>
      </c>
      <c r="CO18" s="31"/>
    </row>
    <row r="19" spans="1:97" x14ac:dyDescent="0.2">
      <c r="A19" s="353"/>
      <c r="B19" s="18" t="s">
        <v>837</v>
      </c>
      <c r="C19" s="351">
        <v>11</v>
      </c>
      <c r="D19" s="36">
        <v>37</v>
      </c>
      <c r="E19" s="26" t="s">
        <v>838</v>
      </c>
      <c r="F19" s="26" t="s">
        <v>838</v>
      </c>
      <c r="G19" s="18" t="s">
        <v>838</v>
      </c>
      <c r="H19" s="5" t="s">
        <v>584</v>
      </c>
      <c r="I19" s="96">
        <v>19</v>
      </c>
      <c r="J19" s="99" t="s">
        <v>19</v>
      </c>
      <c r="L19" s="8">
        <v>39390</v>
      </c>
      <c r="M19" s="8"/>
      <c r="N19" s="8"/>
      <c r="O19" s="8"/>
      <c r="P19" s="8">
        <v>39397</v>
      </c>
      <c r="Q19" s="8"/>
      <c r="R19" s="8"/>
      <c r="S19" s="8"/>
      <c r="T19" s="8">
        <v>39404</v>
      </c>
      <c r="U19" s="8"/>
      <c r="V19" s="8"/>
      <c r="W19" s="8"/>
      <c r="X19" s="8">
        <v>39411</v>
      </c>
      <c r="Y19" s="8"/>
      <c r="Z19" s="8"/>
      <c r="AA19" s="8"/>
      <c r="AB19" s="22">
        <v>39416</v>
      </c>
      <c r="AC19" s="8">
        <v>39418</v>
      </c>
      <c r="AG19" s="8">
        <v>39425</v>
      </c>
      <c r="AH19" s="8"/>
      <c r="AI19" s="8"/>
      <c r="AJ19" s="8"/>
      <c r="AK19" s="8">
        <v>39432</v>
      </c>
      <c r="AL19" s="8"/>
      <c r="AM19" s="8"/>
      <c r="AN19" s="8"/>
      <c r="AO19" s="8">
        <v>39439</v>
      </c>
      <c r="AP19" s="8"/>
      <c r="AQ19" s="8"/>
      <c r="AR19" s="8"/>
      <c r="AS19" s="8">
        <v>39812</v>
      </c>
      <c r="AT19" s="8"/>
      <c r="AU19" s="8"/>
      <c r="AV19" s="8"/>
      <c r="AW19" s="8"/>
      <c r="AY19" s="8"/>
      <c r="BA19" s="8"/>
      <c r="BE19" s="8">
        <v>39467</v>
      </c>
      <c r="BI19" s="8">
        <v>39474</v>
      </c>
      <c r="BM19" s="31">
        <v>39481</v>
      </c>
      <c r="BQ19" s="31">
        <v>39488</v>
      </c>
      <c r="BU19" s="32"/>
      <c r="BZ19" s="6"/>
      <c r="CA19" s="6"/>
      <c r="CB19" s="6"/>
      <c r="CC19" s="31">
        <v>39509</v>
      </c>
      <c r="CG19" s="31">
        <v>39516</v>
      </c>
      <c r="CK19" s="31">
        <v>39523</v>
      </c>
      <c r="CO19" s="31">
        <v>39530</v>
      </c>
    </row>
    <row r="20" spans="1:97" x14ac:dyDescent="0.2">
      <c r="A20" s="353">
        <v>14</v>
      </c>
      <c r="B20" s="98" t="s">
        <v>839</v>
      </c>
      <c r="C20" s="352">
        <v>14</v>
      </c>
      <c r="D20" s="35">
        <v>14</v>
      </c>
      <c r="E20" s="28">
        <v>7</v>
      </c>
      <c r="F20" s="26" t="s">
        <v>838</v>
      </c>
      <c r="G20" s="18" t="s">
        <v>838</v>
      </c>
      <c r="H20" s="5" t="s">
        <v>50</v>
      </c>
      <c r="I20" s="96">
        <v>18</v>
      </c>
      <c r="J20" s="99"/>
      <c r="L20" s="8">
        <v>39390</v>
      </c>
      <c r="M20" s="7"/>
      <c r="N20" s="7"/>
      <c r="O20" s="7"/>
      <c r="P20" s="7"/>
      <c r="Q20" s="8"/>
      <c r="R20" s="8"/>
      <c r="S20" s="8"/>
      <c r="T20" s="8">
        <v>39404</v>
      </c>
      <c r="U20" s="8"/>
      <c r="V20" s="8"/>
      <c r="W20" s="8"/>
      <c r="X20" s="8">
        <v>39411</v>
      </c>
      <c r="Y20" s="8"/>
      <c r="Z20" s="8"/>
      <c r="AA20" s="8"/>
      <c r="AB20" s="8"/>
      <c r="AG20" s="8">
        <v>39425</v>
      </c>
      <c r="AH20" s="8"/>
      <c r="AI20" s="8"/>
      <c r="AJ20" s="8"/>
      <c r="AK20" s="8">
        <v>39432</v>
      </c>
      <c r="AL20" s="8"/>
      <c r="AN20" s="8"/>
      <c r="AO20" s="8"/>
      <c r="AP20" s="8"/>
      <c r="AQ20" s="8"/>
      <c r="AR20" s="8"/>
      <c r="AS20" s="8">
        <v>39812</v>
      </c>
      <c r="AT20" s="8"/>
      <c r="AU20" s="8"/>
      <c r="AV20" s="8"/>
      <c r="AW20" s="8">
        <v>39453</v>
      </c>
      <c r="AX20" s="8"/>
      <c r="AY20" s="8"/>
      <c r="BA20" s="8">
        <v>39460</v>
      </c>
      <c r="BE20" s="8">
        <v>39467</v>
      </c>
      <c r="BI20" s="8"/>
      <c r="BM20" s="31">
        <v>39481</v>
      </c>
      <c r="BQ20" s="31">
        <v>39488</v>
      </c>
      <c r="BU20" s="31">
        <v>39495</v>
      </c>
      <c r="BY20" s="31">
        <v>39502</v>
      </c>
      <c r="CC20" s="31">
        <v>39509</v>
      </c>
      <c r="CG20" s="31">
        <v>39516</v>
      </c>
      <c r="CK20" s="31"/>
      <c r="CO20" s="31">
        <v>39530</v>
      </c>
      <c r="CS20" s="31">
        <v>39537</v>
      </c>
    </row>
    <row r="21" spans="1:97" x14ac:dyDescent="0.2">
      <c r="A21" s="353"/>
      <c r="B21" s="98" t="s">
        <v>839</v>
      </c>
      <c r="C21" s="352">
        <v>14</v>
      </c>
      <c r="D21" s="35">
        <v>17</v>
      </c>
      <c r="E21" s="28">
        <v>14</v>
      </c>
      <c r="F21" s="17">
        <v>4</v>
      </c>
      <c r="G21" s="100">
        <v>3</v>
      </c>
      <c r="H21" s="5" t="s">
        <v>115</v>
      </c>
      <c r="I21" s="5">
        <v>18</v>
      </c>
      <c r="J21" s="99"/>
      <c r="L21" s="8">
        <v>39390</v>
      </c>
      <c r="M21" s="8"/>
      <c r="N21" s="7"/>
      <c r="O21" s="7"/>
      <c r="P21" s="8">
        <v>39397</v>
      </c>
      <c r="T21" s="8">
        <v>39404</v>
      </c>
      <c r="U21" s="8"/>
      <c r="V21" s="8"/>
      <c r="W21" s="8"/>
      <c r="X21" s="8"/>
      <c r="Y21" s="8"/>
      <c r="Z21" s="8"/>
      <c r="AA21" s="8"/>
      <c r="AB21" s="22"/>
      <c r="AC21" s="8">
        <v>39418</v>
      </c>
      <c r="AG21" s="8">
        <v>39425</v>
      </c>
      <c r="AJ21" s="8"/>
      <c r="AK21" s="8">
        <v>39432</v>
      </c>
      <c r="AL21" s="8"/>
      <c r="AM21" s="8"/>
      <c r="AN21" s="8"/>
      <c r="AO21" s="8">
        <v>39439</v>
      </c>
      <c r="AP21" s="8"/>
      <c r="AQ21" s="8"/>
      <c r="AR21" s="8"/>
      <c r="AS21" s="8">
        <v>39812</v>
      </c>
      <c r="AT21" s="8"/>
      <c r="AU21" s="8"/>
      <c r="AV21" s="8"/>
      <c r="AW21" s="8">
        <v>39453</v>
      </c>
      <c r="AY21" s="8"/>
      <c r="BA21" s="8">
        <v>39460</v>
      </c>
      <c r="BE21" s="8">
        <v>39467</v>
      </c>
      <c r="BI21" s="8"/>
      <c r="BM21" s="31">
        <v>39481</v>
      </c>
      <c r="BQ21" s="31">
        <v>39488</v>
      </c>
      <c r="BU21" s="31"/>
      <c r="BY21" s="31">
        <v>39502</v>
      </c>
      <c r="CC21" s="31">
        <v>39509</v>
      </c>
      <c r="CG21" s="31">
        <v>39516</v>
      </c>
      <c r="CK21" s="31"/>
      <c r="CO21" s="31">
        <v>39530</v>
      </c>
      <c r="CS21" s="31">
        <v>39537</v>
      </c>
    </row>
    <row r="22" spans="1:97" x14ac:dyDescent="0.2">
      <c r="A22" s="353"/>
      <c r="B22" s="18" t="s">
        <v>837</v>
      </c>
      <c r="C22" s="352">
        <v>14</v>
      </c>
      <c r="D22" s="35">
        <v>55</v>
      </c>
      <c r="E22" s="26" t="s">
        <v>838</v>
      </c>
      <c r="F22" s="26" t="s">
        <v>838</v>
      </c>
      <c r="G22" s="18" t="s">
        <v>838</v>
      </c>
      <c r="H22" s="5" t="s">
        <v>199</v>
      </c>
      <c r="I22" s="96">
        <v>18</v>
      </c>
      <c r="J22" s="99"/>
      <c r="L22" s="8"/>
      <c r="M22" s="8"/>
      <c r="N22" s="7"/>
      <c r="O22" s="7"/>
      <c r="P22" s="8">
        <v>39397</v>
      </c>
      <c r="T22" s="8">
        <v>39404</v>
      </c>
      <c r="U22" s="8"/>
      <c r="V22" s="8"/>
      <c r="W22" s="8"/>
      <c r="X22" s="8">
        <v>39411</v>
      </c>
      <c r="Y22" s="8"/>
      <c r="Z22" s="8"/>
      <c r="AA22" s="8"/>
      <c r="AB22" s="22">
        <v>39416</v>
      </c>
      <c r="AC22" s="8"/>
      <c r="AG22" s="8">
        <v>39425</v>
      </c>
      <c r="AH22" s="8"/>
      <c r="AI22" s="8"/>
      <c r="AJ22" s="8"/>
      <c r="AK22" s="8">
        <v>39432</v>
      </c>
      <c r="AL22" s="7"/>
      <c r="AM22" s="8"/>
      <c r="AN22" s="8"/>
      <c r="AO22" s="8"/>
      <c r="AP22" s="8"/>
      <c r="AQ22" s="8"/>
      <c r="AR22" s="8"/>
      <c r="AS22" s="8">
        <v>39812</v>
      </c>
      <c r="AT22" s="8"/>
      <c r="AU22" s="8"/>
      <c r="AV22" s="8"/>
      <c r="AW22" s="8">
        <v>39453</v>
      </c>
      <c r="AX22" s="8"/>
      <c r="AZ22" s="8"/>
      <c r="BA22" s="8">
        <v>39460</v>
      </c>
      <c r="BI22" s="8">
        <v>39474</v>
      </c>
      <c r="BM22" s="31">
        <v>39481</v>
      </c>
      <c r="BU22" s="31">
        <v>39495</v>
      </c>
      <c r="BY22" s="31">
        <v>39502</v>
      </c>
      <c r="CC22" s="31">
        <v>39509</v>
      </c>
      <c r="CG22" s="31"/>
      <c r="CK22" s="31">
        <v>39523</v>
      </c>
      <c r="CO22" s="31">
        <v>39530</v>
      </c>
    </row>
    <row r="23" spans="1:97" x14ac:dyDescent="0.2">
      <c r="A23" s="353">
        <v>17</v>
      </c>
      <c r="B23" s="101" t="s">
        <v>842</v>
      </c>
      <c r="C23" s="352">
        <v>17</v>
      </c>
      <c r="D23" s="35">
        <v>2</v>
      </c>
      <c r="E23" s="28">
        <v>13</v>
      </c>
      <c r="F23" s="19">
        <v>1</v>
      </c>
      <c r="G23" s="100">
        <v>11</v>
      </c>
      <c r="H23" s="5" t="s">
        <v>18</v>
      </c>
      <c r="I23" s="96">
        <v>17</v>
      </c>
      <c r="J23" s="99" t="s">
        <v>36</v>
      </c>
      <c r="L23" s="8">
        <v>39390</v>
      </c>
      <c r="M23" s="8"/>
      <c r="N23" s="8"/>
      <c r="O23" s="8"/>
      <c r="P23" s="8">
        <v>39397</v>
      </c>
      <c r="Q23" s="7"/>
      <c r="R23" s="7"/>
      <c r="S23" s="7"/>
      <c r="T23" s="8">
        <v>39404</v>
      </c>
      <c r="U23" s="8"/>
      <c r="V23" s="8"/>
      <c r="W23" s="8"/>
      <c r="X23" s="8"/>
      <c r="Y23" s="8"/>
      <c r="Z23" s="8"/>
      <c r="AA23" s="8"/>
      <c r="AB23" s="22"/>
      <c r="AC23" s="8"/>
      <c r="AG23" s="8">
        <v>39425</v>
      </c>
      <c r="AJ23" s="8"/>
      <c r="AK23" s="8">
        <v>39432</v>
      </c>
      <c r="AL23" s="8"/>
      <c r="AM23" s="8"/>
      <c r="AN23" s="8"/>
      <c r="AO23" s="8">
        <v>39439</v>
      </c>
      <c r="AP23" s="8"/>
      <c r="AR23" s="8"/>
      <c r="AS23" s="8">
        <v>39812</v>
      </c>
      <c r="AT23" s="8"/>
      <c r="AW23" s="8">
        <v>39453</v>
      </c>
      <c r="AX23" s="8"/>
      <c r="AY23" s="8"/>
      <c r="BA23" s="8">
        <v>39460</v>
      </c>
      <c r="BE23" s="8">
        <v>39467</v>
      </c>
      <c r="BM23" s="31">
        <v>39481</v>
      </c>
      <c r="BQ23" s="31">
        <v>39488</v>
      </c>
      <c r="BU23" s="31">
        <v>39495</v>
      </c>
      <c r="BY23" s="31">
        <v>39502</v>
      </c>
      <c r="CC23" s="31">
        <v>39509</v>
      </c>
      <c r="CG23" s="31">
        <v>39516</v>
      </c>
      <c r="CK23" s="31">
        <v>39523</v>
      </c>
      <c r="CO23" s="31"/>
    </row>
    <row r="24" spans="1:97" x14ac:dyDescent="0.2">
      <c r="A24" s="353">
        <v>18</v>
      </c>
      <c r="B24" s="18" t="s">
        <v>837</v>
      </c>
      <c r="C24" s="352">
        <v>18</v>
      </c>
      <c r="D24" s="35">
        <v>10</v>
      </c>
      <c r="E24" s="28">
        <v>17</v>
      </c>
      <c r="F24" s="17">
        <v>10</v>
      </c>
      <c r="G24" s="18" t="s">
        <v>838</v>
      </c>
      <c r="H24" s="5" t="s">
        <v>35</v>
      </c>
      <c r="I24" s="5">
        <v>16</v>
      </c>
      <c r="J24" s="99" t="s">
        <v>19</v>
      </c>
      <c r="L24" s="8">
        <v>39390</v>
      </c>
      <c r="M24" s="8"/>
      <c r="N24" s="8"/>
      <c r="O24" s="8"/>
      <c r="P24" s="8">
        <v>39397</v>
      </c>
      <c r="T24" s="8"/>
      <c r="U24" s="8"/>
      <c r="V24" s="8"/>
      <c r="W24" s="8"/>
      <c r="X24" s="8"/>
      <c r="Y24" s="8"/>
      <c r="Z24" s="8"/>
      <c r="AA24" s="8"/>
      <c r="AB24" s="22">
        <v>39416</v>
      </c>
      <c r="AC24" s="8">
        <v>39418</v>
      </c>
      <c r="AG24" s="8">
        <v>39425</v>
      </c>
      <c r="AJ24" s="8"/>
      <c r="AK24" s="8">
        <v>39432</v>
      </c>
      <c r="AL24" s="8"/>
      <c r="AM24" s="8"/>
      <c r="AN24" s="8"/>
      <c r="AO24" s="8"/>
      <c r="AP24" s="8"/>
      <c r="AQ24" s="8"/>
      <c r="AR24" s="8"/>
      <c r="AS24" s="8">
        <v>39812</v>
      </c>
      <c r="AU24" s="8"/>
      <c r="AV24" s="8"/>
      <c r="AW24" s="8">
        <v>39453</v>
      </c>
      <c r="BA24" s="8">
        <v>39460</v>
      </c>
      <c r="BI24" s="8">
        <v>39474</v>
      </c>
      <c r="BM24" s="31">
        <v>39481</v>
      </c>
      <c r="BQ24" s="31">
        <v>39488</v>
      </c>
      <c r="BY24" s="31">
        <v>39502</v>
      </c>
      <c r="CC24" s="31"/>
      <c r="CG24" s="31">
        <v>39516</v>
      </c>
      <c r="CK24" s="31"/>
      <c r="CO24" s="31">
        <v>39530</v>
      </c>
      <c r="CS24" s="31">
        <v>39537</v>
      </c>
    </row>
    <row r="25" spans="1:97" x14ac:dyDescent="0.2">
      <c r="A25" s="353"/>
      <c r="B25" s="18" t="s">
        <v>837</v>
      </c>
      <c r="C25" s="352">
        <v>18</v>
      </c>
      <c r="D25" s="35">
        <v>13</v>
      </c>
      <c r="E25" s="28">
        <v>24</v>
      </c>
      <c r="F25" s="26" t="s">
        <v>838</v>
      </c>
      <c r="G25" s="18" t="s">
        <v>838</v>
      </c>
      <c r="H25" s="5" t="s">
        <v>250</v>
      </c>
      <c r="I25" s="96">
        <v>16</v>
      </c>
      <c r="J25" s="99" t="s">
        <v>19</v>
      </c>
      <c r="L25" s="8">
        <v>39390</v>
      </c>
      <c r="M25" s="8"/>
      <c r="N25" s="7"/>
      <c r="O25" s="7"/>
      <c r="P25" s="8">
        <v>39397</v>
      </c>
      <c r="Q25" s="8"/>
      <c r="R25" s="8"/>
      <c r="S25" s="8"/>
      <c r="T25" s="8">
        <v>39404</v>
      </c>
      <c r="U25" s="8"/>
      <c r="V25" s="8"/>
      <c r="W25" s="8"/>
      <c r="X25" s="8">
        <v>39411</v>
      </c>
      <c r="Y25" s="8"/>
      <c r="Z25" s="8"/>
      <c r="AA25" s="8"/>
      <c r="AB25" s="8"/>
      <c r="AC25" s="8">
        <v>39418</v>
      </c>
      <c r="AG25" s="8"/>
      <c r="AH25" s="8"/>
      <c r="AI25" s="8"/>
      <c r="AJ25" s="8"/>
      <c r="AK25" s="8">
        <v>39432</v>
      </c>
      <c r="AL25" s="8"/>
      <c r="AM25" s="8"/>
      <c r="AO25" s="8">
        <v>39439</v>
      </c>
      <c r="AS25" s="8">
        <v>39812</v>
      </c>
      <c r="AT25" s="8"/>
      <c r="AU25" s="8"/>
      <c r="AV25" s="8"/>
      <c r="AW25" s="8">
        <v>39453</v>
      </c>
      <c r="AX25" s="8"/>
      <c r="BA25" s="8">
        <v>39460</v>
      </c>
      <c r="BE25" s="8"/>
      <c r="BI25" s="8"/>
      <c r="BM25" s="31"/>
      <c r="BQ25" s="31">
        <v>39488</v>
      </c>
      <c r="BY25" s="31">
        <v>39502</v>
      </c>
      <c r="CG25" s="31">
        <v>39516</v>
      </c>
      <c r="CK25" s="31">
        <v>39523</v>
      </c>
      <c r="CO25" s="31">
        <v>39530</v>
      </c>
      <c r="CS25" s="31">
        <v>39537</v>
      </c>
    </row>
    <row r="26" spans="1:97" x14ac:dyDescent="0.2">
      <c r="A26" s="353">
        <v>20</v>
      </c>
      <c r="B26" s="18" t="s">
        <v>837</v>
      </c>
      <c r="C26" s="352">
        <v>20</v>
      </c>
      <c r="D26" s="35">
        <v>14</v>
      </c>
      <c r="E26" s="26" t="s">
        <v>838</v>
      </c>
      <c r="F26" s="26" t="s">
        <v>838</v>
      </c>
      <c r="G26" s="26" t="s">
        <v>838</v>
      </c>
      <c r="H26" s="5" t="s">
        <v>526</v>
      </c>
      <c r="I26" s="5">
        <v>16</v>
      </c>
      <c r="J26" s="99"/>
      <c r="L26" s="8"/>
      <c r="M26" s="8"/>
      <c r="N26" s="8"/>
      <c r="O26" s="8"/>
      <c r="P26" s="8">
        <v>39397</v>
      </c>
      <c r="Q26" s="8"/>
      <c r="R26" s="8"/>
      <c r="S26" s="8"/>
      <c r="T26" s="8"/>
      <c r="U26" s="8"/>
      <c r="V26" s="8"/>
      <c r="W26" s="8"/>
      <c r="X26" s="8">
        <v>39411</v>
      </c>
      <c r="Y26" s="8"/>
      <c r="Z26" s="8"/>
      <c r="AA26" s="8"/>
      <c r="AB26" s="8"/>
      <c r="AC26" s="8">
        <v>39418</v>
      </c>
      <c r="AH26" s="8"/>
      <c r="AI26" s="8"/>
      <c r="AJ26" s="8"/>
      <c r="AK26" s="8">
        <v>39432</v>
      </c>
      <c r="AL26" s="7"/>
      <c r="AM26" s="8"/>
      <c r="AO26" s="8">
        <v>39439</v>
      </c>
      <c r="AR26" s="8"/>
      <c r="AS26" s="8">
        <v>39812</v>
      </c>
      <c r="AV26" s="8"/>
      <c r="AW26" s="8">
        <v>39453</v>
      </c>
      <c r="AX26" s="8"/>
      <c r="BA26" s="8">
        <v>39460</v>
      </c>
      <c r="BE26" s="8">
        <v>39467</v>
      </c>
      <c r="BI26" s="8">
        <v>39474</v>
      </c>
      <c r="BM26" s="31"/>
      <c r="BQ26" s="31">
        <v>39488</v>
      </c>
      <c r="BY26" s="31"/>
      <c r="CC26" s="31">
        <v>39509</v>
      </c>
      <c r="CG26" s="31">
        <v>39516</v>
      </c>
      <c r="CK26" s="31">
        <v>39523</v>
      </c>
      <c r="CO26" s="31">
        <v>39530</v>
      </c>
      <c r="CS26" s="31">
        <v>39537</v>
      </c>
    </row>
    <row r="27" spans="1:97" x14ac:dyDescent="0.2">
      <c r="A27" s="353">
        <v>21</v>
      </c>
      <c r="B27" s="98" t="s">
        <v>839</v>
      </c>
      <c r="C27" s="353">
        <v>21</v>
      </c>
      <c r="D27" s="36">
        <v>16</v>
      </c>
      <c r="E27" s="29">
        <v>21</v>
      </c>
      <c r="F27" s="26" t="s">
        <v>838</v>
      </c>
      <c r="G27" s="18" t="s">
        <v>838</v>
      </c>
      <c r="H27" s="5" t="s">
        <v>143</v>
      </c>
      <c r="I27" s="96">
        <v>15</v>
      </c>
      <c r="J27" s="99"/>
      <c r="L27" s="8">
        <v>39390</v>
      </c>
      <c r="M27" s="8"/>
      <c r="N27" s="8"/>
      <c r="O27" s="8"/>
      <c r="P27" s="8">
        <v>39397</v>
      </c>
      <c r="T27" s="8">
        <v>39404</v>
      </c>
      <c r="U27" s="8"/>
      <c r="V27" s="8"/>
      <c r="W27" s="8"/>
      <c r="X27" s="8">
        <v>39411</v>
      </c>
      <c r="Y27" s="8"/>
      <c r="Z27" s="8"/>
      <c r="AA27" s="8"/>
      <c r="AB27" s="22"/>
      <c r="AC27" s="8">
        <v>39418</v>
      </c>
      <c r="AG27" s="8"/>
      <c r="AJ27" s="8"/>
      <c r="AK27" s="8">
        <v>39432</v>
      </c>
      <c r="AL27" s="8"/>
      <c r="AM27" s="8"/>
      <c r="AN27" s="8"/>
      <c r="AO27" s="8">
        <v>39439</v>
      </c>
      <c r="AQ27" s="8"/>
      <c r="AR27" s="8"/>
      <c r="AS27" s="8">
        <v>39812</v>
      </c>
      <c r="AT27" s="8"/>
      <c r="AU27" s="8"/>
      <c r="AV27" s="8"/>
      <c r="AW27" s="8">
        <v>39453</v>
      </c>
      <c r="AX27" s="8"/>
      <c r="AY27" s="8"/>
      <c r="BA27" s="8"/>
      <c r="BE27" s="8">
        <v>39467</v>
      </c>
      <c r="BI27" s="8"/>
      <c r="BM27" s="31"/>
      <c r="BU27" s="31">
        <v>39495</v>
      </c>
      <c r="BY27" s="31">
        <v>39502</v>
      </c>
      <c r="CC27" s="31"/>
      <c r="CK27" s="31">
        <v>39523</v>
      </c>
      <c r="CO27" s="31">
        <v>39530</v>
      </c>
      <c r="CS27" s="31">
        <v>39537</v>
      </c>
    </row>
    <row r="28" spans="1:97" x14ac:dyDescent="0.2">
      <c r="A28" s="353"/>
      <c r="B28" s="101" t="s">
        <v>842</v>
      </c>
      <c r="C28" s="346">
        <v>21</v>
      </c>
      <c r="D28" s="35">
        <v>28</v>
      </c>
      <c r="E28" s="28">
        <v>5</v>
      </c>
      <c r="F28" s="17">
        <v>6</v>
      </c>
      <c r="G28" s="102">
        <v>4</v>
      </c>
      <c r="H28" s="5" t="s">
        <v>223</v>
      </c>
      <c r="I28" s="5">
        <v>15</v>
      </c>
      <c r="J28" s="99"/>
      <c r="L28" s="8">
        <v>39390</v>
      </c>
      <c r="M28" s="8"/>
      <c r="N28" s="8"/>
      <c r="O28" s="8"/>
      <c r="P28" s="8">
        <v>39397</v>
      </c>
      <c r="Q28" s="8"/>
      <c r="R28" s="8"/>
      <c r="S28" s="8"/>
      <c r="T28" s="8">
        <v>39404</v>
      </c>
      <c r="U28" s="8"/>
      <c r="V28" s="8"/>
      <c r="W28" s="8"/>
      <c r="X28" s="8">
        <v>39411</v>
      </c>
      <c r="Y28" s="8"/>
      <c r="Z28" s="8"/>
      <c r="AA28" s="8"/>
      <c r="AB28" s="22">
        <v>39416</v>
      </c>
      <c r="AC28" s="8">
        <v>39418</v>
      </c>
      <c r="AG28" s="8">
        <v>39425</v>
      </c>
      <c r="AH28" s="8"/>
      <c r="AI28" s="8"/>
      <c r="AJ28" s="8"/>
      <c r="AK28" s="8">
        <v>39432</v>
      </c>
      <c r="AL28" s="8"/>
      <c r="AM28" s="8"/>
      <c r="AN28" s="8"/>
      <c r="AO28" s="8">
        <v>39439</v>
      </c>
      <c r="AP28" s="8"/>
      <c r="AQ28" s="8"/>
      <c r="AR28" s="8"/>
      <c r="AS28" s="8">
        <v>39812</v>
      </c>
      <c r="AT28" s="8"/>
      <c r="AU28" s="8"/>
      <c r="AV28" s="8"/>
      <c r="AW28" s="8">
        <v>39453</v>
      </c>
      <c r="AX28" s="8"/>
      <c r="BA28" s="8"/>
      <c r="BB28" s="8"/>
      <c r="BC28" s="8"/>
      <c r="BD28" s="8"/>
      <c r="BE28" s="8"/>
      <c r="BI28" s="8">
        <v>39474</v>
      </c>
      <c r="BM28" s="31">
        <v>39481</v>
      </c>
      <c r="BU28" s="31">
        <v>39495</v>
      </c>
      <c r="CC28" s="31">
        <v>39509</v>
      </c>
      <c r="CG28" s="31"/>
      <c r="CK28" s="31"/>
    </row>
    <row r="29" spans="1:97" x14ac:dyDescent="0.2">
      <c r="A29" s="353"/>
      <c r="B29" s="98" t="s">
        <v>839</v>
      </c>
      <c r="C29" s="346">
        <v>21</v>
      </c>
      <c r="D29" s="35">
        <v>23</v>
      </c>
      <c r="E29" s="28">
        <v>39</v>
      </c>
      <c r="F29" s="17">
        <v>28</v>
      </c>
      <c r="G29" s="100">
        <v>5</v>
      </c>
      <c r="H29" s="5" t="s">
        <v>104</v>
      </c>
      <c r="I29" s="96">
        <v>15</v>
      </c>
      <c r="J29" s="99"/>
      <c r="L29" s="8">
        <v>39390</v>
      </c>
      <c r="M29" s="8"/>
      <c r="N29" s="8"/>
      <c r="O29" s="8"/>
      <c r="P29" s="8">
        <v>39397</v>
      </c>
      <c r="Q29" s="8"/>
      <c r="R29" s="8"/>
      <c r="S29" s="8"/>
      <c r="T29" s="8">
        <v>39404</v>
      </c>
      <c r="U29" s="7"/>
      <c r="V29" s="7"/>
      <c r="W29" s="7"/>
      <c r="X29" s="8">
        <v>39411</v>
      </c>
      <c r="Y29" s="8"/>
      <c r="Z29" s="8"/>
      <c r="AA29" s="8"/>
      <c r="AB29" s="22">
        <v>39416</v>
      </c>
      <c r="AC29" s="8">
        <v>39418</v>
      </c>
      <c r="AG29" s="8"/>
      <c r="AH29" s="8"/>
      <c r="AI29" s="8"/>
      <c r="AJ29" s="8"/>
      <c r="AK29" s="8">
        <v>39432</v>
      </c>
      <c r="AL29" s="7"/>
      <c r="AM29" s="8"/>
      <c r="AN29" s="8"/>
      <c r="AO29" s="8">
        <v>39439</v>
      </c>
      <c r="AP29" s="8"/>
      <c r="AQ29" s="8"/>
      <c r="AR29" s="8"/>
      <c r="AS29" s="8">
        <v>39812</v>
      </c>
      <c r="AT29" s="8"/>
      <c r="AU29" s="8"/>
      <c r="AV29" s="8"/>
      <c r="AW29" s="8"/>
      <c r="BA29" s="8">
        <v>39460</v>
      </c>
      <c r="BE29" s="8"/>
      <c r="BM29" s="31"/>
      <c r="BQ29" s="31">
        <v>39488</v>
      </c>
      <c r="BU29" s="31"/>
      <c r="CC29" s="31"/>
      <c r="CG29" s="31">
        <v>39516</v>
      </c>
      <c r="CK29" s="31">
        <v>39523</v>
      </c>
      <c r="CO29" s="31">
        <v>39530</v>
      </c>
    </row>
    <row r="30" spans="1:97" x14ac:dyDescent="0.2">
      <c r="A30" s="353"/>
      <c r="B30" s="18" t="s">
        <v>837</v>
      </c>
      <c r="C30" s="353">
        <v>21</v>
      </c>
      <c r="D30" s="26" t="s">
        <v>838</v>
      </c>
      <c r="E30" s="26" t="s">
        <v>838</v>
      </c>
      <c r="F30" s="26" t="s">
        <v>838</v>
      </c>
      <c r="G30" s="26" t="s">
        <v>838</v>
      </c>
      <c r="H30" s="5" t="s">
        <v>606</v>
      </c>
      <c r="I30" s="96">
        <v>15</v>
      </c>
      <c r="J30" s="99"/>
      <c r="L30" s="8"/>
      <c r="M30" s="8"/>
      <c r="N30" s="8"/>
      <c r="O30" s="8"/>
      <c r="P30" s="8">
        <v>39397</v>
      </c>
      <c r="T30" s="8">
        <v>39404</v>
      </c>
      <c r="U30" s="8"/>
      <c r="V30" s="8"/>
      <c r="W30" s="8"/>
      <c r="X30" s="8">
        <v>39411</v>
      </c>
      <c r="Y30" s="8"/>
      <c r="Z30" s="8"/>
      <c r="AA30" s="8"/>
      <c r="AB30" s="22">
        <v>39416</v>
      </c>
      <c r="AC30" s="8">
        <v>39418</v>
      </c>
      <c r="AG30" s="8"/>
      <c r="AH30" s="8"/>
      <c r="AI30" s="8"/>
      <c r="AJ30" s="8"/>
      <c r="AK30" s="8">
        <v>39432</v>
      </c>
      <c r="AL30" s="8"/>
      <c r="AM30" s="8"/>
      <c r="AN30" s="8"/>
      <c r="AO30" s="8">
        <v>39439</v>
      </c>
      <c r="AP30" s="8"/>
      <c r="AQ30" s="8"/>
      <c r="AR30" s="8"/>
      <c r="AS30" s="8"/>
      <c r="AT30" s="8"/>
      <c r="AV30" s="8"/>
      <c r="AW30" s="8">
        <v>39453</v>
      </c>
      <c r="BA30" s="8">
        <v>39460</v>
      </c>
      <c r="BI30" s="8">
        <v>39474</v>
      </c>
      <c r="BM30" s="31"/>
      <c r="BQ30" s="31">
        <v>39488</v>
      </c>
      <c r="BU30" s="31">
        <v>39495</v>
      </c>
      <c r="BY30" s="31">
        <v>39502</v>
      </c>
      <c r="CC30" s="31"/>
      <c r="CG30" s="31"/>
      <c r="CK30" s="31">
        <v>39523</v>
      </c>
      <c r="CO30" s="31">
        <v>39530</v>
      </c>
    </row>
    <row r="31" spans="1:97" x14ac:dyDescent="0.2">
      <c r="A31" s="353">
        <v>25</v>
      </c>
      <c r="B31" s="98" t="s">
        <v>839</v>
      </c>
      <c r="C31" s="353">
        <v>25</v>
      </c>
      <c r="D31" s="36">
        <v>32</v>
      </c>
      <c r="E31" s="26" t="s">
        <v>838</v>
      </c>
      <c r="F31" s="26" t="s">
        <v>838</v>
      </c>
      <c r="G31" s="26" t="s">
        <v>838</v>
      </c>
      <c r="H31" s="5" t="s">
        <v>601</v>
      </c>
      <c r="I31" s="5">
        <v>14</v>
      </c>
      <c r="J31" s="99" t="s">
        <v>19</v>
      </c>
      <c r="L31" s="8">
        <v>39390</v>
      </c>
      <c r="M31" s="8"/>
      <c r="N31" s="8"/>
      <c r="O31" s="8"/>
      <c r="P31" s="8">
        <v>39397</v>
      </c>
      <c r="Q31" s="8"/>
      <c r="R31" s="8"/>
      <c r="S31" s="8"/>
      <c r="T31" s="8">
        <v>39404</v>
      </c>
      <c r="U31" s="8"/>
      <c r="V31" s="8"/>
      <c r="W31" s="8"/>
      <c r="X31" s="8">
        <v>39411</v>
      </c>
      <c r="Y31" s="8"/>
      <c r="Z31" s="8"/>
      <c r="AA31" s="8"/>
      <c r="AB31" s="22">
        <v>39416</v>
      </c>
      <c r="AC31" s="8">
        <v>39418</v>
      </c>
      <c r="AG31" s="8"/>
      <c r="AJ31" s="8"/>
      <c r="AK31" s="8">
        <v>39432</v>
      </c>
      <c r="AL31" s="7"/>
      <c r="AM31" s="8"/>
      <c r="AN31" s="8"/>
      <c r="AO31" s="8"/>
      <c r="AP31" s="8"/>
      <c r="AQ31" s="8"/>
      <c r="AR31" s="8"/>
      <c r="AS31" s="8"/>
      <c r="AT31" s="8"/>
      <c r="AU31" s="8"/>
      <c r="AV31" s="8"/>
      <c r="AW31" s="8"/>
      <c r="AX31" s="8"/>
      <c r="AY31" s="8"/>
      <c r="BA31" s="8">
        <v>39460</v>
      </c>
      <c r="BE31" s="8">
        <v>39467</v>
      </c>
      <c r="BM31" s="31"/>
      <c r="BQ31" s="31">
        <v>39488</v>
      </c>
      <c r="BR31" s="8"/>
      <c r="BU31" s="8"/>
      <c r="BY31" s="31">
        <v>39502</v>
      </c>
      <c r="CK31" s="31">
        <v>39523</v>
      </c>
      <c r="CS31" s="31">
        <v>39537</v>
      </c>
    </row>
    <row r="32" spans="1:97" x14ac:dyDescent="0.2">
      <c r="A32" s="353">
        <v>26</v>
      </c>
      <c r="B32" s="18" t="s">
        <v>837</v>
      </c>
      <c r="C32" s="346">
        <v>26</v>
      </c>
      <c r="D32" s="26" t="s">
        <v>838</v>
      </c>
      <c r="E32" s="26" t="s">
        <v>838</v>
      </c>
      <c r="F32" s="26" t="s">
        <v>838</v>
      </c>
      <c r="G32" s="26" t="s">
        <v>838</v>
      </c>
      <c r="H32" s="5" t="s">
        <v>843</v>
      </c>
      <c r="I32" s="96">
        <v>14</v>
      </c>
      <c r="J32" s="99"/>
      <c r="L32" s="8"/>
      <c r="M32" s="8"/>
      <c r="N32" s="8"/>
      <c r="O32" s="8"/>
      <c r="P32" s="8"/>
      <c r="Q32" s="8"/>
      <c r="R32" s="8"/>
      <c r="S32" s="8"/>
      <c r="T32" s="8"/>
      <c r="U32" s="8"/>
      <c r="V32" s="8"/>
      <c r="W32" s="8"/>
      <c r="X32" s="8"/>
      <c r="Y32" s="8"/>
      <c r="Z32" s="8"/>
      <c r="AA32" s="8"/>
      <c r="AB32" s="8"/>
      <c r="AG32" s="8"/>
      <c r="AH32" s="8"/>
      <c r="AI32" s="8"/>
      <c r="AJ32" s="8"/>
      <c r="AK32" s="7"/>
      <c r="AL32" s="7"/>
      <c r="AM32" s="8"/>
      <c r="AN32" s="8"/>
      <c r="AO32" s="8">
        <v>39439</v>
      </c>
      <c r="AR32" s="8"/>
      <c r="AS32" s="8">
        <v>39812</v>
      </c>
      <c r="AV32" s="8"/>
      <c r="AW32" s="8">
        <v>39453</v>
      </c>
      <c r="BA32" s="8">
        <v>39460</v>
      </c>
      <c r="BI32" s="8">
        <v>39474</v>
      </c>
      <c r="BM32" s="31">
        <v>39481</v>
      </c>
      <c r="BQ32" s="31">
        <v>39488</v>
      </c>
      <c r="BU32" s="31">
        <v>39495</v>
      </c>
      <c r="BY32" s="31">
        <v>39502</v>
      </c>
      <c r="CC32" s="31">
        <v>39509</v>
      </c>
      <c r="CG32" s="31">
        <v>39516</v>
      </c>
      <c r="CK32" s="31">
        <v>39523</v>
      </c>
      <c r="CO32" s="31">
        <v>39530</v>
      </c>
      <c r="CS32" s="31">
        <v>39537</v>
      </c>
    </row>
    <row r="33" spans="1:97" x14ac:dyDescent="0.2">
      <c r="A33" s="353">
        <v>27</v>
      </c>
      <c r="B33" s="101" t="s">
        <v>842</v>
      </c>
      <c r="C33" s="353">
        <v>27</v>
      </c>
      <c r="D33" s="35">
        <v>19</v>
      </c>
      <c r="E33" s="28">
        <v>32</v>
      </c>
      <c r="F33" s="26" t="s">
        <v>838</v>
      </c>
      <c r="G33" s="26" t="s">
        <v>838</v>
      </c>
      <c r="H33" s="5" t="s">
        <v>254</v>
      </c>
      <c r="I33" s="96">
        <v>13</v>
      </c>
      <c r="J33" s="99" t="s">
        <v>19</v>
      </c>
      <c r="L33" s="8">
        <v>39390</v>
      </c>
      <c r="M33" s="8"/>
      <c r="N33" s="8"/>
      <c r="O33" s="8"/>
      <c r="P33" s="8"/>
      <c r="Q33" s="8"/>
      <c r="R33" s="8"/>
      <c r="S33" s="8"/>
      <c r="T33" s="8">
        <v>39404</v>
      </c>
      <c r="U33" s="8"/>
      <c r="V33" s="8"/>
      <c r="W33" s="8"/>
      <c r="X33" s="8"/>
      <c r="Y33" s="8"/>
      <c r="Z33" s="8"/>
      <c r="AA33" s="8"/>
      <c r="AB33" s="22"/>
      <c r="AC33" s="8">
        <v>39418</v>
      </c>
      <c r="AG33" s="8">
        <v>39425</v>
      </c>
      <c r="AH33" s="8"/>
      <c r="AI33" s="8"/>
      <c r="AJ33" s="8"/>
      <c r="AK33" s="7"/>
      <c r="AO33" s="8">
        <v>39439</v>
      </c>
      <c r="AP33" s="8"/>
      <c r="AR33" s="8"/>
      <c r="AS33" s="8">
        <v>39812</v>
      </c>
      <c r="AT33" s="8"/>
      <c r="AU33" s="8"/>
      <c r="AV33" s="8"/>
      <c r="AW33" s="8">
        <v>39453</v>
      </c>
      <c r="BE33" s="8">
        <v>39467</v>
      </c>
      <c r="BI33" s="8">
        <v>39474</v>
      </c>
      <c r="BM33" s="31">
        <v>39481</v>
      </c>
      <c r="BU33" s="31">
        <v>39495</v>
      </c>
      <c r="BY33" s="31">
        <v>39502</v>
      </c>
      <c r="CG33" s="31"/>
      <c r="CK33" s="31"/>
      <c r="CO33" s="31">
        <v>39530</v>
      </c>
    </row>
    <row r="34" spans="1:97" x14ac:dyDescent="0.2">
      <c r="A34" s="353">
        <v>28</v>
      </c>
      <c r="B34" s="101" t="s">
        <v>842</v>
      </c>
      <c r="C34" s="353">
        <v>28</v>
      </c>
      <c r="D34" s="36">
        <v>25</v>
      </c>
      <c r="E34" s="26" t="s">
        <v>838</v>
      </c>
      <c r="F34" s="26" t="s">
        <v>838</v>
      </c>
      <c r="G34" s="18" t="s">
        <v>838</v>
      </c>
      <c r="H34" s="5" t="s">
        <v>45</v>
      </c>
      <c r="I34" s="96">
        <v>13</v>
      </c>
      <c r="J34" s="99"/>
      <c r="L34" s="8"/>
      <c r="M34" s="8"/>
      <c r="N34" s="8"/>
      <c r="O34" s="8"/>
      <c r="P34" s="8">
        <v>39397</v>
      </c>
      <c r="T34" s="8">
        <v>39404</v>
      </c>
      <c r="U34" s="8"/>
      <c r="V34" s="8"/>
      <c r="W34" s="8"/>
      <c r="X34" s="8"/>
      <c r="Y34" s="8"/>
      <c r="Z34" s="8"/>
      <c r="AA34" s="8"/>
      <c r="AB34" s="22">
        <v>39416</v>
      </c>
      <c r="AC34" s="8">
        <v>39418</v>
      </c>
      <c r="AG34" s="8"/>
      <c r="AJ34" s="8"/>
      <c r="AK34" s="8">
        <v>39432</v>
      </c>
      <c r="AL34" s="8"/>
      <c r="AN34" s="8"/>
      <c r="AO34" s="8"/>
      <c r="AP34" s="8"/>
      <c r="AQ34" s="8"/>
      <c r="AR34" s="8"/>
      <c r="AS34" s="8"/>
      <c r="AW34" s="8">
        <v>39453</v>
      </c>
      <c r="AX34" s="8"/>
      <c r="BA34" s="8">
        <v>39460</v>
      </c>
      <c r="BE34" s="8">
        <v>39467</v>
      </c>
      <c r="BI34" s="8">
        <v>39474</v>
      </c>
      <c r="BM34" s="31">
        <v>39481</v>
      </c>
      <c r="BQ34" s="31">
        <v>39488</v>
      </c>
      <c r="BU34" s="31">
        <v>39495</v>
      </c>
      <c r="CC34" s="31"/>
      <c r="CG34" s="31"/>
      <c r="CO34" s="31">
        <v>39530</v>
      </c>
    </row>
    <row r="35" spans="1:97" x14ac:dyDescent="0.2">
      <c r="A35" s="353"/>
      <c r="B35" s="98" t="s">
        <v>839</v>
      </c>
      <c r="C35" s="353">
        <v>28</v>
      </c>
      <c r="D35" s="35">
        <v>45</v>
      </c>
      <c r="E35" s="28"/>
      <c r="F35" s="26"/>
      <c r="G35" s="26"/>
      <c r="H35" s="5" t="s">
        <v>590</v>
      </c>
      <c r="I35" s="96">
        <v>13</v>
      </c>
      <c r="J35" s="99"/>
      <c r="L35" s="8">
        <v>39390</v>
      </c>
      <c r="M35" s="8"/>
      <c r="N35" s="7"/>
      <c r="O35" s="7"/>
      <c r="P35" s="8">
        <v>39397</v>
      </c>
      <c r="T35" s="8"/>
      <c r="U35" s="8"/>
      <c r="V35" s="8"/>
      <c r="W35" s="8"/>
      <c r="X35" s="8">
        <v>39411</v>
      </c>
      <c r="Y35" s="8"/>
      <c r="Z35" s="8"/>
      <c r="AA35" s="8"/>
      <c r="AB35" s="22">
        <v>39416</v>
      </c>
      <c r="AC35" s="8">
        <v>39418</v>
      </c>
      <c r="AG35" s="8">
        <v>39425</v>
      </c>
      <c r="AH35" s="8"/>
      <c r="AI35" s="8"/>
      <c r="AJ35" s="8"/>
      <c r="AK35" s="8"/>
      <c r="AL35" s="8"/>
      <c r="AM35" s="8"/>
      <c r="AN35" s="8"/>
      <c r="AO35" s="8"/>
      <c r="AQ35" s="8"/>
      <c r="AS35" s="8"/>
      <c r="AT35" s="8"/>
      <c r="AU35" s="8"/>
      <c r="AW35" s="8">
        <v>39453</v>
      </c>
      <c r="AY35" s="8"/>
      <c r="BE35" s="8">
        <v>39467</v>
      </c>
      <c r="BI35" s="8">
        <v>39474</v>
      </c>
      <c r="BM35" s="31"/>
      <c r="BN35" s="8"/>
      <c r="BP35" s="8"/>
      <c r="BQ35" s="31">
        <v>39488</v>
      </c>
      <c r="BY35" s="31">
        <v>39502</v>
      </c>
      <c r="CC35" s="31">
        <v>39509</v>
      </c>
      <c r="CS35" s="31">
        <v>39537</v>
      </c>
    </row>
    <row r="36" spans="1:97" x14ac:dyDescent="0.2">
      <c r="A36" s="353">
        <v>30</v>
      </c>
      <c r="B36" s="101" t="s">
        <v>842</v>
      </c>
      <c r="C36" s="353">
        <v>30</v>
      </c>
      <c r="D36" s="36">
        <v>18</v>
      </c>
      <c r="E36" s="28">
        <v>12</v>
      </c>
      <c r="F36" s="17">
        <v>8</v>
      </c>
      <c r="G36" s="100">
        <v>2</v>
      </c>
      <c r="H36" s="5" t="s">
        <v>524</v>
      </c>
      <c r="I36" s="96">
        <v>12</v>
      </c>
      <c r="J36" s="99" t="s">
        <v>32</v>
      </c>
      <c r="L36" s="8"/>
      <c r="M36" s="8"/>
      <c r="N36" s="8"/>
      <c r="O36" s="8"/>
      <c r="P36" s="8">
        <v>39397</v>
      </c>
      <c r="Q36" s="8"/>
      <c r="R36" s="8"/>
      <c r="S36" s="8"/>
      <c r="T36" s="8">
        <v>39404</v>
      </c>
      <c r="U36" s="8"/>
      <c r="V36" s="8"/>
      <c r="W36" s="8"/>
      <c r="X36" s="8">
        <v>39411</v>
      </c>
      <c r="Y36" s="8"/>
      <c r="Z36" s="8"/>
      <c r="AA36" s="8"/>
      <c r="AB36" s="22">
        <v>39416</v>
      </c>
      <c r="AC36" s="8">
        <v>39418</v>
      </c>
      <c r="AG36" s="8"/>
      <c r="AH36" s="8"/>
      <c r="AI36" s="8"/>
      <c r="AJ36" s="8"/>
      <c r="AK36" s="8"/>
      <c r="AL36" s="7"/>
      <c r="AM36" s="8"/>
      <c r="AN36" s="8"/>
      <c r="AO36" s="8">
        <v>39439</v>
      </c>
      <c r="AQ36" s="8"/>
      <c r="AR36" s="8"/>
      <c r="AS36" s="8">
        <v>39812</v>
      </c>
      <c r="AT36" s="8"/>
      <c r="AU36" s="8"/>
      <c r="AV36" s="8"/>
      <c r="AW36" s="8">
        <v>39453</v>
      </c>
      <c r="BA36" s="8">
        <v>39460</v>
      </c>
      <c r="BE36" s="8">
        <v>39467</v>
      </c>
      <c r="BI36" s="8"/>
      <c r="BM36" s="31">
        <v>39481</v>
      </c>
      <c r="BY36" s="31"/>
      <c r="CC36" s="31"/>
      <c r="CG36" s="31">
        <v>39516</v>
      </c>
      <c r="CK36" s="31"/>
      <c r="CO36" s="31"/>
    </row>
    <row r="37" spans="1:97" x14ac:dyDescent="0.2">
      <c r="A37" s="353">
        <v>31</v>
      </c>
      <c r="B37" s="101" t="s">
        <v>842</v>
      </c>
      <c r="C37" s="353">
        <v>31</v>
      </c>
      <c r="D37" s="35">
        <v>23</v>
      </c>
      <c r="E37" s="28">
        <v>16</v>
      </c>
      <c r="F37" s="26" t="s">
        <v>838</v>
      </c>
      <c r="G37" s="26" t="s">
        <v>838</v>
      </c>
      <c r="H37" s="5" t="s">
        <v>240</v>
      </c>
      <c r="I37" s="5">
        <v>12</v>
      </c>
      <c r="J37" s="99" t="s">
        <v>36</v>
      </c>
      <c r="L37" s="8">
        <v>39390</v>
      </c>
      <c r="M37" s="8"/>
      <c r="N37" s="7"/>
      <c r="O37" s="7"/>
      <c r="P37" s="8">
        <v>39397</v>
      </c>
      <c r="Q37" s="8"/>
      <c r="R37" s="8"/>
      <c r="S37" s="8"/>
      <c r="T37" s="8">
        <v>39404</v>
      </c>
      <c r="U37" s="8"/>
      <c r="V37" s="8"/>
      <c r="W37" s="8"/>
      <c r="X37" s="8">
        <v>39411</v>
      </c>
      <c r="Y37" s="8"/>
      <c r="Z37" s="8"/>
      <c r="AA37" s="8"/>
      <c r="AB37" s="22"/>
      <c r="AC37" s="8"/>
      <c r="AG37" s="8">
        <v>39425</v>
      </c>
      <c r="AJ37" s="8"/>
      <c r="AK37" s="8">
        <v>39432</v>
      </c>
      <c r="AL37" s="8"/>
      <c r="AM37" s="8"/>
      <c r="AN37" s="8"/>
      <c r="AO37" s="8"/>
      <c r="AP37" s="8"/>
      <c r="AQ37" s="8"/>
      <c r="AR37" s="8"/>
      <c r="AS37" s="8"/>
      <c r="BI37" s="8">
        <v>39474</v>
      </c>
      <c r="BM37" s="31"/>
      <c r="BQ37" s="31">
        <v>39488</v>
      </c>
      <c r="BU37" s="31">
        <v>39495</v>
      </c>
    </row>
    <row r="38" spans="1:97" x14ac:dyDescent="0.2">
      <c r="A38" s="353">
        <v>32</v>
      </c>
      <c r="B38" s="18" t="s">
        <v>837</v>
      </c>
      <c r="C38" s="353">
        <v>32</v>
      </c>
      <c r="D38" s="35">
        <v>45</v>
      </c>
      <c r="E38" s="28">
        <v>6</v>
      </c>
      <c r="F38" s="17">
        <v>12</v>
      </c>
      <c r="G38" s="100">
        <v>8</v>
      </c>
      <c r="H38" s="5" t="s">
        <v>109</v>
      </c>
      <c r="I38" s="96">
        <v>11</v>
      </c>
      <c r="J38" s="99"/>
      <c r="L38" s="8">
        <v>39390</v>
      </c>
      <c r="M38" s="7"/>
      <c r="N38" s="7"/>
      <c r="O38" s="7"/>
      <c r="P38" s="7"/>
      <c r="Q38" s="8"/>
      <c r="R38" s="8"/>
      <c r="S38" s="8"/>
      <c r="T38" s="8"/>
      <c r="U38" s="8"/>
      <c r="V38" s="8"/>
      <c r="W38" s="8"/>
      <c r="X38" s="8">
        <v>39411</v>
      </c>
      <c r="Y38" s="8"/>
      <c r="Z38" s="8"/>
      <c r="AA38" s="8"/>
      <c r="AB38" s="22">
        <v>39416</v>
      </c>
      <c r="AC38" s="8">
        <v>39418</v>
      </c>
      <c r="AG38" s="8">
        <v>39425</v>
      </c>
      <c r="AH38" s="8"/>
      <c r="AI38" s="8"/>
      <c r="AJ38" s="8"/>
      <c r="AK38" s="8">
        <v>39432</v>
      </c>
      <c r="AL38" s="8"/>
      <c r="AM38" s="8"/>
      <c r="AN38" s="8"/>
      <c r="AO38" s="8"/>
      <c r="AP38" s="8"/>
      <c r="AQ38" s="8"/>
      <c r="AR38" s="8"/>
      <c r="AS38" s="8"/>
      <c r="BA38" s="8"/>
      <c r="BI38" s="8">
        <v>39474</v>
      </c>
      <c r="BM38" s="31">
        <v>39481</v>
      </c>
      <c r="BU38" s="31"/>
      <c r="CC38" s="31">
        <v>39509</v>
      </c>
      <c r="CG38" s="31">
        <v>39516</v>
      </c>
      <c r="CK38" s="31">
        <v>39523</v>
      </c>
    </row>
    <row r="39" spans="1:97" x14ac:dyDescent="0.2">
      <c r="A39" s="353">
        <v>33</v>
      </c>
      <c r="B39" s="18" t="s">
        <v>837</v>
      </c>
      <c r="C39" s="353">
        <v>33</v>
      </c>
      <c r="D39" s="35">
        <v>27</v>
      </c>
      <c r="E39" s="26" t="s">
        <v>838</v>
      </c>
      <c r="F39" s="26" t="s">
        <v>838</v>
      </c>
      <c r="G39" s="18" t="s">
        <v>838</v>
      </c>
      <c r="H39" s="5" t="s">
        <v>367</v>
      </c>
      <c r="I39" s="5">
        <v>10</v>
      </c>
      <c r="J39" s="99" t="s">
        <v>19</v>
      </c>
      <c r="L39" s="8">
        <v>39390</v>
      </c>
      <c r="M39" s="8"/>
      <c r="N39" s="8"/>
      <c r="O39" s="8"/>
      <c r="P39" s="8">
        <v>39397</v>
      </c>
      <c r="Q39" s="8"/>
      <c r="R39" s="8"/>
      <c r="S39" s="8"/>
      <c r="T39" s="8"/>
      <c r="U39" s="8"/>
      <c r="V39" s="8"/>
      <c r="W39" s="8"/>
      <c r="X39" s="8">
        <v>39411</v>
      </c>
      <c r="Y39" s="8"/>
      <c r="Z39" s="8"/>
      <c r="AA39" s="8"/>
      <c r="AB39" s="22">
        <v>39416</v>
      </c>
      <c r="AC39" s="8"/>
      <c r="AG39" s="8"/>
      <c r="AJ39" s="8"/>
      <c r="AK39" s="7"/>
      <c r="AL39" s="8"/>
      <c r="AN39" s="8"/>
      <c r="AO39" s="8"/>
      <c r="AR39" s="8"/>
      <c r="AS39" s="8">
        <v>39812</v>
      </c>
      <c r="AW39" s="8">
        <v>39453</v>
      </c>
      <c r="AY39" s="8"/>
      <c r="BA39" s="8">
        <v>39460</v>
      </c>
      <c r="BI39" s="8">
        <v>39474</v>
      </c>
      <c r="BM39" s="31"/>
      <c r="BQ39" s="31"/>
      <c r="BU39" s="31">
        <v>39495</v>
      </c>
      <c r="CK39" s="31"/>
      <c r="CO39" s="31"/>
    </row>
    <row r="40" spans="1:97" x14ac:dyDescent="0.2">
      <c r="A40" s="353"/>
      <c r="B40" s="98" t="s">
        <v>839</v>
      </c>
      <c r="C40" s="346">
        <v>33</v>
      </c>
      <c r="D40" s="26" t="s">
        <v>838</v>
      </c>
      <c r="E40" s="26" t="s">
        <v>838</v>
      </c>
      <c r="F40" s="26" t="s">
        <v>838</v>
      </c>
      <c r="G40" s="18" t="s">
        <v>838</v>
      </c>
      <c r="H40" s="5" t="s">
        <v>150</v>
      </c>
      <c r="I40" s="96">
        <v>10</v>
      </c>
      <c r="J40" s="99" t="s">
        <v>19</v>
      </c>
      <c r="L40" s="8"/>
      <c r="M40" s="8"/>
      <c r="N40" s="8"/>
      <c r="O40" s="8"/>
      <c r="P40" s="8"/>
      <c r="Q40" s="8"/>
      <c r="R40" s="8"/>
      <c r="S40" s="8"/>
      <c r="T40" s="8"/>
      <c r="U40" s="8"/>
      <c r="V40" s="8"/>
      <c r="W40" s="8"/>
      <c r="X40" s="8"/>
      <c r="Y40" s="8"/>
      <c r="Z40" s="8"/>
      <c r="AA40" s="8"/>
      <c r="AB40" s="8"/>
      <c r="AG40" s="8"/>
      <c r="AH40" s="8"/>
      <c r="AI40" s="8"/>
      <c r="AJ40" s="8"/>
      <c r="AK40" s="7"/>
      <c r="AL40" s="7"/>
      <c r="AM40" s="8"/>
      <c r="AN40" s="8"/>
      <c r="AO40" s="8">
        <v>39439</v>
      </c>
      <c r="AR40" s="8"/>
      <c r="AS40" s="8"/>
      <c r="AV40" s="8"/>
      <c r="AW40" s="8">
        <v>39453</v>
      </c>
      <c r="AX40" s="8"/>
      <c r="AY40" s="8"/>
      <c r="BA40" s="8">
        <v>39460</v>
      </c>
      <c r="BI40" s="8">
        <v>39474</v>
      </c>
      <c r="BM40" s="31"/>
      <c r="BQ40" s="31">
        <v>39488</v>
      </c>
      <c r="BU40" s="31">
        <v>39495</v>
      </c>
      <c r="CK40" s="31">
        <v>39523</v>
      </c>
      <c r="CO40" s="31">
        <v>39530</v>
      </c>
    </row>
    <row r="41" spans="1:97" x14ac:dyDescent="0.2">
      <c r="A41" s="353">
        <v>35</v>
      </c>
      <c r="B41" s="98" t="s">
        <v>839</v>
      </c>
      <c r="C41" s="346">
        <v>35</v>
      </c>
      <c r="D41" s="36">
        <v>32</v>
      </c>
      <c r="E41" s="29">
        <v>22</v>
      </c>
      <c r="F41" s="17">
        <v>17</v>
      </c>
      <c r="G41" s="100">
        <v>8</v>
      </c>
      <c r="H41" s="5" t="s">
        <v>84</v>
      </c>
      <c r="I41" s="5">
        <v>10</v>
      </c>
      <c r="J41" s="99"/>
      <c r="L41" s="8">
        <v>39390</v>
      </c>
      <c r="M41" s="8"/>
      <c r="N41" s="7"/>
      <c r="O41" s="7"/>
      <c r="P41" s="8">
        <v>39397</v>
      </c>
      <c r="Q41" s="8"/>
      <c r="R41" s="8"/>
      <c r="S41" s="8"/>
      <c r="T41" s="8"/>
      <c r="U41" s="8"/>
      <c r="V41" s="8"/>
      <c r="W41" s="8"/>
      <c r="X41" s="8"/>
      <c r="Y41" s="8"/>
      <c r="Z41" s="8"/>
      <c r="AA41" s="8"/>
      <c r="AB41" s="8"/>
      <c r="AG41" s="8"/>
      <c r="AJ41" s="8"/>
      <c r="AK41" s="7"/>
      <c r="AR41" s="8"/>
      <c r="AS41" s="8"/>
      <c r="AT41" s="8"/>
      <c r="AU41" s="8"/>
      <c r="AW41" s="8">
        <v>39453</v>
      </c>
      <c r="BA41" s="8">
        <v>39460</v>
      </c>
      <c r="BI41" s="8">
        <v>39474</v>
      </c>
      <c r="BM41" s="31">
        <v>39481</v>
      </c>
      <c r="CG41" s="31">
        <v>39516</v>
      </c>
      <c r="CK41" s="31">
        <v>39523</v>
      </c>
      <c r="CS41" s="31">
        <v>39537</v>
      </c>
    </row>
    <row r="42" spans="1:97" x14ac:dyDescent="0.2">
      <c r="A42" s="353"/>
      <c r="B42" s="18" t="s">
        <v>837</v>
      </c>
      <c r="C42" s="346">
        <v>35</v>
      </c>
      <c r="D42" s="35">
        <v>20</v>
      </c>
      <c r="E42" s="28">
        <v>29</v>
      </c>
      <c r="F42" s="17">
        <v>14</v>
      </c>
      <c r="G42" s="18" t="s">
        <v>838</v>
      </c>
      <c r="H42" s="5" t="s">
        <v>844</v>
      </c>
      <c r="I42" s="5">
        <v>10</v>
      </c>
      <c r="J42" s="103"/>
      <c r="L42" s="8">
        <v>39390</v>
      </c>
      <c r="M42" s="8"/>
      <c r="N42" s="7"/>
      <c r="O42" s="7"/>
      <c r="P42" s="8">
        <v>39397</v>
      </c>
      <c r="Q42" s="8"/>
      <c r="R42" s="8"/>
      <c r="S42" s="8"/>
      <c r="T42" s="8"/>
      <c r="U42" s="8"/>
      <c r="V42" s="8"/>
      <c r="W42" s="8"/>
      <c r="X42" s="8"/>
      <c r="Y42" s="8"/>
      <c r="Z42" s="8"/>
      <c r="AA42" s="8"/>
      <c r="AB42" s="22"/>
      <c r="AJ42" s="8"/>
      <c r="AL42" s="7"/>
      <c r="AM42" s="8"/>
      <c r="AN42" s="8"/>
      <c r="AR42" s="8"/>
      <c r="AS42" s="8">
        <v>39812</v>
      </c>
      <c r="AX42" s="8"/>
      <c r="BA42" s="8">
        <v>39460</v>
      </c>
      <c r="BI42" s="8">
        <v>39474</v>
      </c>
      <c r="BM42" s="31">
        <v>39481</v>
      </c>
      <c r="BU42" s="31">
        <v>39495</v>
      </c>
      <c r="BY42" s="31">
        <v>39502</v>
      </c>
      <c r="CC42" s="31">
        <v>39509</v>
      </c>
      <c r="CS42" s="31">
        <v>39537</v>
      </c>
    </row>
    <row r="43" spans="1:97" x14ac:dyDescent="0.2">
      <c r="A43" s="353">
        <v>37</v>
      </c>
      <c r="B43" s="101" t="s">
        <v>842</v>
      </c>
      <c r="C43" s="346">
        <v>37</v>
      </c>
      <c r="D43" s="35">
        <v>37</v>
      </c>
      <c r="E43" s="28">
        <v>46</v>
      </c>
      <c r="F43" s="26" t="s">
        <v>838</v>
      </c>
      <c r="G43" s="26" t="s">
        <v>838</v>
      </c>
      <c r="H43" s="5" t="s">
        <v>447</v>
      </c>
      <c r="I43" s="96">
        <v>9</v>
      </c>
      <c r="J43" s="99"/>
      <c r="L43" s="8"/>
      <c r="M43" s="8"/>
      <c r="N43" s="8"/>
      <c r="O43" s="8"/>
      <c r="P43" s="8"/>
      <c r="T43" s="8"/>
      <c r="U43" s="8"/>
      <c r="V43" s="8"/>
      <c r="W43" s="8"/>
      <c r="X43" s="8"/>
      <c r="Y43" s="8"/>
      <c r="Z43" s="8"/>
      <c r="AA43" s="8"/>
      <c r="AB43" s="8"/>
      <c r="AC43" s="8">
        <v>39418</v>
      </c>
      <c r="AJ43" s="8"/>
      <c r="AK43" s="7"/>
      <c r="AL43" s="7"/>
      <c r="AM43" s="8"/>
      <c r="AN43" s="8"/>
      <c r="AO43" s="8">
        <v>39439</v>
      </c>
      <c r="AS43" s="8">
        <v>39812</v>
      </c>
      <c r="AW43" s="8">
        <v>39453</v>
      </c>
      <c r="BE43" s="8">
        <v>39467</v>
      </c>
      <c r="BI43" s="8">
        <v>39474</v>
      </c>
      <c r="BM43" s="31"/>
      <c r="BQ43" s="31">
        <v>39488</v>
      </c>
      <c r="BY43" s="31">
        <v>39502</v>
      </c>
      <c r="CO43" s="31"/>
    </row>
    <row r="44" spans="1:97" x14ac:dyDescent="0.2">
      <c r="A44" s="353"/>
      <c r="B44" s="98" t="s">
        <v>839</v>
      </c>
      <c r="C44" s="346">
        <v>37</v>
      </c>
      <c r="D44" s="351">
        <v>52</v>
      </c>
      <c r="E44" s="26" t="s">
        <v>838</v>
      </c>
      <c r="F44" s="26" t="s">
        <v>838</v>
      </c>
      <c r="G44" s="26" t="s">
        <v>838</v>
      </c>
      <c r="H44" s="5" t="s">
        <v>67</v>
      </c>
      <c r="I44" s="96">
        <v>9</v>
      </c>
      <c r="J44" s="99"/>
      <c r="L44" s="7"/>
      <c r="M44" s="7"/>
      <c r="N44" s="7"/>
      <c r="O44" s="7"/>
      <c r="P44" s="7"/>
      <c r="T44" s="8">
        <v>39404</v>
      </c>
      <c r="U44" s="8"/>
      <c r="V44" s="8"/>
      <c r="W44" s="8"/>
      <c r="X44" s="8">
        <v>39411</v>
      </c>
      <c r="Y44" s="8"/>
      <c r="Z44" s="8"/>
      <c r="AA44" s="8"/>
      <c r="AB44" s="8"/>
      <c r="AG44" s="8"/>
      <c r="AJ44" s="8"/>
      <c r="AK44" s="8">
        <v>39432</v>
      </c>
      <c r="AL44" s="8"/>
      <c r="AM44" s="8"/>
      <c r="AN44" s="8"/>
      <c r="AO44" s="8"/>
      <c r="AP44" s="8"/>
      <c r="AR44" s="8"/>
      <c r="AS44" s="8">
        <v>39812</v>
      </c>
      <c r="AT44" s="8"/>
      <c r="AU44" s="8"/>
      <c r="AX44" s="8"/>
      <c r="BA44" s="8"/>
      <c r="BE44" s="8"/>
      <c r="BI44" s="8">
        <v>39474</v>
      </c>
      <c r="BM44" s="31"/>
      <c r="BQ44" s="31">
        <v>39488</v>
      </c>
      <c r="CG44" s="31"/>
      <c r="CK44" s="31">
        <v>39523</v>
      </c>
    </row>
    <row r="45" spans="1:97" x14ac:dyDescent="0.2">
      <c r="A45" s="353"/>
      <c r="B45" s="98" t="s">
        <v>839</v>
      </c>
      <c r="C45" s="346">
        <v>37</v>
      </c>
      <c r="D45" s="352"/>
      <c r="E45" s="29"/>
      <c r="F45" s="17"/>
      <c r="G45" s="100"/>
      <c r="H45" s="5" t="s">
        <v>39</v>
      </c>
      <c r="I45" s="96">
        <v>9</v>
      </c>
      <c r="J45" s="99"/>
      <c r="L45" s="7"/>
      <c r="M45" s="8"/>
      <c r="N45" s="8"/>
      <c r="O45" s="8"/>
      <c r="P45" s="8"/>
      <c r="Q45" s="8"/>
      <c r="R45" s="8"/>
      <c r="S45" s="8"/>
      <c r="T45" s="8"/>
      <c r="U45" s="8"/>
      <c r="V45" s="8"/>
      <c r="W45" s="8"/>
      <c r="X45" s="8"/>
      <c r="Y45" s="8"/>
      <c r="Z45" s="8"/>
      <c r="AA45" s="8"/>
      <c r="AB45" s="8"/>
      <c r="AG45" s="8"/>
      <c r="AH45" s="8"/>
      <c r="AI45" s="8"/>
      <c r="AJ45" s="8"/>
      <c r="AK45" s="8"/>
      <c r="AL45" s="7"/>
      <c r="AM45" s="8"/>
      <c r="AN45" s="8"/>
      <c r="AO45" s="8"/>
      <c r="AR45" s="8"/>
      <c r="AS45" s="8"/>
      <c r="AT45" s="8"/>
      <c r="AW45" s="8">
        <v>39453</v>
      </c>
      <c r="AX45" s="8"/>
      <c r="BA45" s="8">
        <v>39460</v>
      </c>
      <c r="BM45" s="31">
        <v>39481</v>
      </c>
      <c r="BQ45" s="31">
        <v>39488</v>
      </c>
      <c r="BU45" s="31">
        <v>39495</v>
      </c>
      <c r="BY45" s="31">
        <v>39502</v>
      </c>
      <c r="CC45" s="31">
        <v>39509</v>
      </c>
      <c r="CG45" s="31">
        <v>39516</v>
      </c>
      <c r="CS45" s="31">
        <v>39537</v>
      </c>
    </row>
    <row r="46" spans="1:97" x14ac:dyDescent="0.2">
      <c r="A46" s="353"/>
      <c r="B46" s="98" t="s">
        <v>839</v>
      </c>
      <c r="C46" s="353">
        <v>37</v>
      </c>
      <c r="D46" s="26" t="s">
        <v>838</v>
      </c>
      <c r="E46" s="26" t="s">
        <v>838</v>
      </c>
      <c r="F46" s="26" t="s">
        <v>838</v>
      </c>
      <c r="G46" s="26" t="s">
        <v>838</v>
      </c>
      <c r="H46" s="5" t="s">
        <v>197</v>
      </c>
      <c r="I46" s="96">
        <v>9</v>
      </c>
      <c r="J46" s="99"/>
      <c r="L46" s="8">
        <v>39390</v>
      </c>
      <c r="M46" s="8"/>
      <c r="N46" s="8"/>
      <c r="O46" s="8"/>
      <c r="P46" s="8">
        <v>39397</v>
      </c>
      <c r="T46" s="8">
        <v>39404</v>
      </c>
      <c r="U46" s="8"/>
      <c r="V46" s="8"/>
      <c r="W46" s="8"/>
      <c r="X46" s="8"/>
      <c r="Y46" s="8"/>
      <c r="Z46" s="8"/>
      <c r="AA46" s="8"/>
      <c r="AB46" s="8"/>
      <c r="AC46" s="8"/>
      <c r="AG46" s="8"/>
      <c r="AH46" s="8"/>
      <c r="AJ46" s="8"/>
      <c r="AK46" s="8"/>
      <c r="AL46" s="7"/>
      <c r="AM46" s="8"/>
      <c r="AN46" s="8"/>
      <c r="AO46" s="8">
        <v>39439</v>
      </c>
      <c r="AR46" s="8"/>
      <c r="AS46" s="8"/>
      <c r="AW46" s="8">
        <v>39453</v>
      </c>
      <c r="AX46" s="8"/>
      <c r="BA46" s="8"/>
      <c r="BE46" s="8">
        <v>39467</v>
      </c>
      <c r="BM46" s="31"/>
      <c r="BQ46" s="31">
        <v>39488</v>
      </c>
      <c r="BU46" s="31">
        <v>39495</v>
      </c>
      <c r="CS46" s="31">
        <v>39537</v>
      </c>
    </row>
    <row r="47" spans="1:97" x14ac:dyDescent="0.2">
      <c r="A47" s="353"/>
      <c r="B47" s="101" t="s">
        <v>842</v>
      </c>
      <c r="C47" s="346">
        <v>37</v>
      </c>
      <c r="D47" s="26" t="s">
        <v>838</v>
      </c>
      <c r="E47" s="26" t="s">
        <v>838</v>
      </c>
      <c r="F47" s="26" t="s">
        <v>838</v>
      </c>
      <c r="G47" s="26" t="s">
        <v>838</v>
      </c>
      <c r="H47" s="5" t="s">
        <v>471</v>
      </c>
      <c r="I47" s="5">
        <v>9</v>
      </c>
      <c r="J47" s="99"/>
      <c r="L47" s="8"/>
      <c r="M47" s="7"/>
      <c r="N47" s="7"/>
      <c r="O47" s="7"/>
      <c r="P47" s="8"/>
      <c r="Q47" s="8"/>
      <c r="R47" s="8"/>
      <c r="S47" s="8"/>
      <c r="T47" s="8"/>
      <c r="U47" s="8"/>
      <c r="V47" s="8"/>
      <c r="W47" s="8"/>
      <c r="X47" s="8"/>
      <c r="Y47" s="8"/>
      <c r="Z47" s="8"/>
      <c r="AA47" s="8"/>
      <c r="AB47" s="8"/>
      <c r="AC47" s="8"/>
      <c r="AG47" s="8"/>
      <c r="AH47" s="8"/>
      <c r="AI47" s="8"/>
      <c r="AJ47" s="8"/>
      <c r="AK47" s="7"/>
      <c r="AL47" s="7"/>
      <c r="AM47" s="8"/>
      <c r="AN47" s="8"/>
      <c r="AO47" s="8"/>
      <c r="AR47" s="8"/>
      <c r="AS47" s="8"/>
      <c r="BA47" s="8">
        <v>39460</v>
      </c>
      <c r="BE47" s="8">
        <v>39467</v>
      </c>
      <c r="BI47" s="8">
        <v>39474</v>
      </c>
      <c r="BM47" s="31">
        <v>39481</v>
      </c>
      <c r="BU47" s="31">
        <v>39495</v>
      </c>
      <c r="CC47" s="31">
        <v>39509</v>
      </c>
      <c r="CG47" s="31">
        <v>39516</v>
      </c>
      <c r="CK47" s="31">
        <v>39523</v>
      </c>
      <c r="CO47" s="31">
        <v>39530</v>
      </c>
    </row>
    <row r="48" spans="1:97" x14ac:dyDescent="0.2">
      <c r="A48" s="353">
        <v>42</v>
      </c>
      <c r="B48" s="101" t="s">
        <v>842</v>
      </c>
      <c r="C48" s="353">
        <v>42</v>
      </c>
      <c r="D48" s="26" t="s">
        <v>838</v>
      </c>
      <c r="E48" s="26" t="s">
        <v>838</v>
      </c>
      <c r="F48" s="26" t="s">
        <v>838</v>
      </c>
      <c r="G48" s="26" t="s">
        <v>838</v>
      </c>
      <c r="H48" s="5" t="s">
        <v>563</v>
      </c>
      <c r="I48" s="5">
        <v>8</v>
      </c>
      <c r="J48" s="99" t="s">
        <v>36</v>
      </c>
      <c r="L48" s="8">
        <v>39390</v>
      </c>
      <c r="M48" s="8"/>
      <c r="N48" s="8"/>
      <c r="O48" s="8"/>
      <c r="P48" s="8"/>
      <c r="T48" s="8"/>
      <c r="U48" s="8"/>
      <c r="V48" s="8"/>
      <c r="W48" s="8"/>
      <c r="X48" s="8">
        <v>39411</v>
      </c>
      <c r="Y48" s="8"/>
      <c r="Z48" s="8"/>
      <c r="AA48" s="8"/>
      <c r="AB48" s="22">
        <v>39416</v>
      </c>
      <c r="AC48" s="8">
        <v>39418</v>
      </c>
      <c r="AG48" s="8"/>
      <c r="AH48" s="8"/>
      <c r="AJ48" s="8"/>
      <c r="AK48" s="8">
        <v>39432</v>
      </c>
      <c r="AL48" s="7"/>
      <c r="AM48" s="8"/>
      <c r="AN48" s="8"/>
      <c r="AO48" s="8"/>
      <c r="AR48" s="8"/>
      <c r="AS48" s="8"/>
      <c r="AT48" s="8"/>
      <c r="BA48" s="8">
        <v>39460</v>
      </c>
      <c r="BI48" s="8">
        <v>39474</v>
      </c>
      <c r="BM48" s="31">
        <v>39481</v>
      </c>
      <c r="BY48" s="31"/>
      <c r="CC48" s="31"/>
      <c r="CO48" s="31"/>
    </row>
    <row r="49" spans="1:97" x14ac:dyDescent="0.2">
      <c r="A49" s="353">
        <v>43</v>
      </c>
      <c r="B49" s="101" t="s">
        <v>842</v>
      </c>
      <c r="C49" s="353">
        <v>43</v>
      </c>
      <c r="D49" s="351"/>
      <c r="E49" s="28"/>
      <c r="F49" s="17"/>
      <c r="G49" s="102"/>
      <c r="H49" s="5" t="s">
        <v>585</v>
      </c>
      <c r="I49" s="5">
        <v>8</v>
      </c>
      <c r="J49" s="99" t="s">
        <v>19</v>
      </c>
      <c r="L49" s="8"/>
      <c r="M49" s="7"/>
      <c r="N49" s="7"/>
      <c r="O49" s="7"/>
      <c r="P49" s="7"/>
      <c r="T49" s="8"/>
      <c r="U49" s="8"/>
      <c r="V49" s="8"/>
      <c r="W49" s="8"/>
      <c r="X49" s="8">
        <v>39411</v>
      </c>
      <c r="Y49" s="8"/>
      <c r="Z49" s="8"/>
      <c r="AA49" s="8"/>
      <c r="AB49" s="8"/>
      <c r="AH49" s="8"/>
      <c r="AI49" s="8"/>
      <c r="AJ49" s="8"/>
      <c r="AK49" s="8">
        <v>39432</v>
      </c>
      <c r="AL49" s="7"/>
      <c r="AM49" s="8"/>
      <c r="AN49" s="8"/>
      <c r="AO49" s="8">
        <v>39439</v>
      </c>
      <c r="AS49" s="8">
        <v>39812</v>
      </c>
      <c r="AT49" s="8"/>
      <c r="AU49" s="8"/>
      <c r="AW49" s="8">
        <v>39453</v>
      </c>
      <c r="BM49" s="31"/>
      <c r="BQ49" s="31">
        <v>39488</v>
      </c>
      <c r="BY49" s="31">
        <v>39502</v>
      </c>
      <c r="CC49" s="31">
        <v>39509</v>
      </c>
    </row>
    <row r="50" spans="1:97" x14ac:dyDescent="0.2">
      <c r="A50" s="353">
        <v>44</v>
      </c>
      <c r="B50" s="101" t="s">
        <v>842</v>
      </c>
      <c r="C50" s="353">
        <v>44</v>
      </c>
      <c r="D50" s="35">
        <v>45</v>
      </c>
      <c r="E50" s="26" t="s">
        <v>838</v>
      </c>
      <c r="F50" s="26" t="s">
        <v>838</v>
      </c>
      <c r="G50" s="100">
        <v>16</v>
      </c>
      <c r="H50" s="5" t="s">
        <v>561</v>
      </c>
      <c r="I50" s="5">
        <v>8</v>
      </c>
      <c r="J50" s="103"/>
      <c r="L50" s="7"/>
      <c r="M50" s="8"/>
      <c r="N50" s="8"/>
      <c r="O50" s="8"/>
      <c r="P50" s="8">
        <v>39397</v>
      </c>
      <c r="Q50" s="8"/>
      <c r="R50" s="8"/>
      <c r="S50" s="8"/>
      <c r="T50" s="8">
        <v>39404</v>
      </c>
      <c r="U50" s="8"/>
      <c r="V50" s="8"/>
      <c r="W50" s="8"/>
      <c r="X50" s="8">
        <v>39411</v>
      </c>
      <c r="Y50" s="8"/>
      <c r="Z50" s="8"/>
      <c r="AA50" s="8"/>
      <c r="AB50" s="22"/>
      <c r="AG50" s="8">
        <v>39425</v>
      </c>
      <c r="AH50" s="8"/>
      <c r="AI50" s="8"/>
      <c r="AL50" s="7"/>
      <c r="AM50" s="7"/>
      <c r="AN50" s="8"/>
      <c r="AO50" s="8">
        <v>39439</v>
      </c>
      <c r="AT50" s="8"/>
      <c r="AU50" s="8"/>
      <c r="AW50" s="8"/>
      <c r="AX50" s="8"/>
      <c r="BE50" s="8">
        <v>39467</v>
      </c>
      <c r="BI50" s="8">
        <v>39474</v>
      </c>
      <c r="BM50" s="31"/>
      <c r="BQ50" s="31">
        <v>39488</v>
      </c>
      <c r="BY50" s="31"/>
    </row>
    <row r="51" spans="1:97" x14ac:dyDescent="0.2">
      <c r="A51" s="353">
        <v>45</v>
      </c>
      <c r="B51" s="18" t="s">
        <v>837</v>
      </c>
      <c r="C51" s="353">
        <v>45</v>
      </c>
      <c r="D51" s="351">
        <v>45</v>
      </c>
      <c r="E51" s="28">
        <v>25</v>
      </c>
      <c r="F51" s="26" t="s">
        <v>838</v>
      </c>
      <c r="G51" s="102">
        <v>26</v>
      </c>
      <c r="H51" s="5" t="s">
        <v>591</v>
      </c>
      <c r="I51" s="96">
        <v>7</v>
      </c>
      <c r="J51" s="99" t="s">
        <v>36</v>
      </c>
      <c r="L51" s="7"/>
      <c r="M51" s="8"/>
      <c r="N51" s="8"/>
      <c r="O51" s="8"/>
      <c r="P51" s="8"/>
      <c r="T51" s="8">
        <v>39404</v>
      </c>
      <c r="U51" s="8"/>
      <c r="V51" s="8"/>
      <c r="W51" s="8"/>
      <c r="X51" s="8">
        <v>39411</v>
      </c>
      <c r="Y51" s="8"/>
      <c r="Z51" s="8"/>
      <c r="AA51" s="8"/>
      <c r="AB51" s="8"/>
      <c r="AC51" s="8"/>
      <c r="AG51" s="8">
        <v>39425</v>
      </c>
      <c r="AH51" s="8"/>
      <c r="AJ51" s="8"/>
      <c r="AK51" s="8">
        <v>39432</v>
      </c>
      <c r="AL51" s="7"/>
      <c r="AM51" s="8"/>
      <c r="AN51" s="8"/>
      <c r="AO51" s="8">
        <v>39439</v>
      </c>
      <c r="AR51" s="8"/>
      <c r="AS51" s="8">
        <v>39812</v>
      </c>
      <c r="AU51" s="8"/>
      <c r="AV51" s="8"/>
      <c r="AX51" s="8"/>
      <c r="BI51" s="8">
        <v>39474</v>
      </c>
      <c r="BK51" s="8"/>
      <c r="BL51" s="8"/>
      <c r="BM51" s="31"/>
    </row>
    <row r="52" spans="1:97" x14ac:dyDescent="0.2">
      <c r="A52" s="353">
        <v>46</v>
      </c>
      <c r="B52" s="98" t="s">
        <v>839</v>
      </c>
      <c r="C52" s="352">
        <v>46</v>
      </c>
      <c r="D52" s="36">
        <v>54</v>
      </c>
      <c r="E52" s="29">
        <v>31</v>
      </c>
      <c r="F52" s="17">
        <v>19</v>
      </c>
      <c r="G52" s="100">
        <v>26</v>
      </c>
      <c r="H52" s="5" t="s">
        <v>96</v>
      </c>
      <c r="I52" s="5">
        <v>7</v>
      </c>
      <c r="J52" s="99" t="s">
        <v>19</v>
      </c>
      <c r="L52" s="8">
        <v>39390</v>
      </c>
      <c r="M52" s="8"/>
      <c r="N52" s="8"/>
      <c r="O52" s="8"/>
      <c r="P52" s="8"/>
      <c r="Q52" s="8"/>
      <c r="R52" s="8"/>
      <c r="S52" s="8"/>
      <c r="T52" s="8"/>
      <c r="U52" s="8"/>
      <c r="V52" s="8"/>
      <c r="W52" s="8"/>
      <c r="X52" s="8">
        <v>39411</v>
      </c>
      <c r="Y52" s="8"/>
      <c r="Z52" s="8"/>
      <c r="AA52" s="8"/>
      <c r="AB52" s="22"/>
      <c r="AC52" s="8"/>
      <c r="AH52" s="8"/>
      <c r="AI52" s="8"/>
      <c r="AJ52" s="8"/>
      <c r="AK52" s="8">
        <v>39432</v>
      </c>
      <c r="AL52" s="7"/>
      <c r="AM52" s="8"/>
      <c r="AN52" s="8"/>
      <c r="AO52" s="8"/>
      <c r="AP52" s="8"/>
      <c r="AQ52" s="8"/>
      <c r="AR52" s="8"/>
      <c r="AS52" s="8"/>
      <c r="AT52" s="8"/>
      <c r="AV52" s="8"/>
      <c r="BM52" s="31"/>
      <c r="CK52" s="31"/>
      <c r="CO52" s="31"/>
    </row>
    <row r="53" spans="1:97" x14ac:dyDescent="0.2">
      <c r="A53" s="353"/>
      <c r="B53" s="98" t="s">
        <v>839</v>
      </c>
      <c r="C53" s="352">
        <v>46</v>
      </c>
      <c r="D53" s="26" t="s">
        <v>838</v>
      </c>
      <c r="E53" s="26" t="s">
        <v>838</v>
      </c>
      <c r="F53" s="26" t="s">
        <v>838</v>
      </c>
      <c r="G53" s="26" t="s">
        <v>838</v>
      </c>
      <c r="H53" s="5" t="s">
        <v>392</v>
      </c>
      <c r="I53" s="96">
        <v>7</v>
      </c>
      <c r="J53" s="99" t="s">
        <v>19</v>
      </c>
      <c r="L53" s="7"/>
      <c r="M53" s="8"/>
      <c r="N53" s="8"/>
      <c r="O53" s="8"/>
      <c r="P53" s="8"/>
      <c r="T53" s="8"/>
      <c r="U53" s="8"/>
      <c r="V53" s="8"/>
      <c r="W53" s="8"/>
      <c r="X53" s="8"/>
      <c r="Y53" s="8"/>
      <c r="Z53" s="8"/>
      <c r="AA53" s="8"/>
      <c r="AB53" s="8"/>
      <c r="AH53" s="8"/>
      <c r="AI53" s="8"/>
      <c r="AJ53" s="8"/>
      <c r="AK53" s="8">
        <v>39432</v>
      </c>
      <c r="AL53" s="8"/>
      <c r="AM53" s="8"/>
      <c r="AN53" s="8"/>
      <c r="AO53" s="8"/>
      <c r="AR53" s="8"/>
      <c r="AS53" s="8"/>
      <c r="BI53" s="8">
        <v>39474</v>
      </c>
      <c r="BM53" s="31"/>
      <c r="BQ53" s="31">
        <v>39488</v>
      </c>
      <c r="BU53" s="31">
        <v>39495</v>
      </c>
      <c r="CK53" s="31">
        <v>39523</v>
      </c>
    </row>
    <row r="54" spans="1:97" x14ac:dyDescent="0.2">
      <c r="A54" s="353">
        <v>48</v>
      </c>
      <c r="B54" s="101" t="s">
        <v>842</v>
      </c>
      <c r="C54" s="351">
        <v>48</v>
      </c>
      <c r="D54" s="26" t="s">
        <v>838</v>
      </c>
      <c r="E54" s="26" t="s">
        <v>838</v>
      </c>
      <c r="F54" s="17">
        <v>22</v>
      </c>
      <c r="G54" s="18" t="s">
        <v>838</v>
      </c>
      <c r="H54" s="5" t="s">
        <v>567</v>
      </c>
      <c r="I54" s="96">
        <v>7</v>
      </c>
      <c r="J54" s="99"/>
      <c r="L54" s="8"/>
      <c r="M54" s="7"/>
      <c r="N54" s="7"/>
      <c r="O54" s="7"/>
      <c r="P54" s="8"/>
      <c r="Q54" s="8"/>
      <c r="R54" s="8"/>
      <c r="S54" s="8"/>
      <c r="T54" s="8"/>
      <c r="U54" s="8"/>
      <c r="V54" s="8"/>
      <c r="W54" s="8"/>
      <c r="X54" s="8"/>
      <c r="Y54" s="8"/>
      <c r="Z54" s="8"/>
      <c r="AA54" s="8"/>
      <c r="AB54" s="8"/>
      <c r="AC54" s="8"/>
      <c r="AG54" s="8"/>
      <c r="AH54" s="8"/>
      <c r="AI54" s="8"/>
      <c r="AJ54" s="8"/>
      <c r="AK54" s="7"/>
      <c r="AL54" s="7"/>
      <c r="AM54" s="8"/>
      <c r="AN54" s="8"/>
      <c r="AO54" s="8"/>
      <c r="AR54" s="8"/>
      <c r="AS54" s="8"/>
      <c r="BA54" s="8">
        <v>39460</v>
      </c>
      <c r="BE54" s="8">
        <v>39467</v>
      </c>
      <c r="BI54" s="8">
        <v>39474</v>
      </c>
      <c r="BM54" s="31">
        <v>39481</v>
      </c>
      <c r="BQ54" s="31">
        <v>39488</v>
      </c>
      <c r="BU54" s="31">
        <v>39495</v>
      </c>
      <c r="CG54" s="31">
        <v>39516</v>
      </c>
      <c r="CK54" s="31"/>
    </row>
    <row r="55" spans="1:97" x14ac:dyDescent="0.2">
      <c r="A55" s="353">
        <v>49</v>
      </c>
      <c r="B55" s="98" t="s">
        <v>839</v>
      </c>
      <c r="C55" s="351">
        <v>49</v>
      </c>
      <c r="D55" s="35">
        <v>43</v>
      </c>
      <c r="E55" s="28">
        <v>27</v>
      </c>
      <c r="F55" s="26" t="s">
        <v>838</v>
      </c>
      <c r="G55" s="26" t="s">
        <v>838</v>
      </c>
      <c r="H55" s="5" t="s">
        <v>123</v>
      </c>
      <c r="I55" s="5">
        <v>6</v>
      </c>
      <c r="J55" s="99" t="s">
        <v>36</v>
      </c>
      <c r="L55" s="8"/>
      <c r="M55" s="8"/>
      <c r="N55" s="8"/>
      <c r="O55" s="8"/>
      <c r="P55" s="8"/>
      <c r="Q55" s="8"/>
      <c r="R55" s="8"/>
      <c r="S55" s="8"/>
      <c r="T55" s="8"/>
      <c r="U55" s="8"/>
      <c r="V55" s="8"/>
      <c r="W55" s="8"/>
      <c r="X55" s="8"/>
      <c r="Y55" s="8"/>
      <c r="Z55" s="8"/>
      <c r="AA55" s="8"/>
      <c r="AB55" s="8"/>
      <c r="AG55" s="8"/>
      <c r="AH55" s="8"/>
      <c r="AI55" s="8"/>
      <c r="AJ55" s="8"/>
      <c r="AK55" s="7"/>
      <c r="AL55" s="7"/>
      <c r="AM55" s="8"/>
      <c r="AN55" s="8"/>
      <c r="AO55" s="8">
        <v>39439</v>
      </c>
      <c r="AR55" s="8"/>
      <c r="AS55" s="8">
        <v>39812</v>
      </c>
      <c r="AX55" s="8"/>
      <c r="AY55" s="8"/>
      <c r="BM55" s="31">
        <v>39481</v>
      </c>
      <c r="CG55" s="31">
        <v>39516</v>
      </c>
      <c r="CO55" s="31">
        <v>39530</v>
      </c>
      <c r="CS55" s="31">
        <v>39537</v>
      </c>
    </row>
    <row r="56" spans="1:97" x14ac:dyDescent="0.2">
      <c r="A56" s="353">
        <v>50</v>
      </c>
      <c r="B56" s="101" t="s">
        <v>842</v>
      </c>
      <c r="C56" s="352">
        <v>50</v>
      </c>
      <c r="D56" s="26" t="s">
        <v>838</v>
      </c>
      <c r="E56" s="26" t="s">
        <v>838</v>
      </c>
      <c r="F56" s="26" t="s">
        <v>838</v>
      </c>
      <c r="G56" s="18" t="s">
        <v>838</v>
      </c>
      <c r="H56" s="5" t="s">
        <v>56</v>
      </c>
      <c r="I56" s="5">
        <v>6</v>
      </c>
      <c r="J56" s="99" t="s">
        <v>19</v>
      </c>
      <c r="L56" s="8"/>
      <c r="M56" s="8"/>
      <c r="N56" s="8"/>
      <c r="O56" s="8"/>
      <c r="P56" s="8">
        <v>39397</v>
      </c>
      <c r="T56" s="8">
        <v>39404</v>
      </c>
      <c r="U56" s="8"/>
      <c r="V56" s="8"/>
      <c r="W56" s="8"/>
      <c r="X56" s="8"/>
      <c r="Y56" s="8"/>
      <c r="Z56" s="8"/>
      <c r="AA56" s="8"/>
      <c r="AB56" s="22"/>
      <c r="AC56" s="8">
        <v>39418</v>
      </c>
      <c r="AG56" s="8">
        <v>39425</v>
      </c>
      <c r="AJ56" s="8"/>
      <c r="AK56" s="50">
        <v>39432</v>
      </c>
      <c r="AL56" s="8"/>
      <c r="AM56" s="8"/>
      <c r="AN56" s="8"/>
      <c r="AO56" s="8">
        <v>39439</v>
      </c>
      <c r="AR56" s="8"/>
      <c r="AS56" s="8"/>
      <c r="AT56" s="8"/>
      <c r="AU56" s="8"/>
      <c r="AV56" s="8"/>
      <c r="AW56" s="8"/>
      <c r="BM56" s="31"/>
      <c r="CC56" s="31"/>
      <c r="CK56" s="31"/>
      <c r="CO56" s="31"/>
    </row>
    <row r="57" spans="1:97" x14ac:dyDescent="0.2">
      <c r="A57" s="353"/>
      <c r="B57" s="101" t="s">
        <v>842</v>
      </c>
      <c r="C57" s="351">
        <v>50</v>
      </c>
      <c r="D57" s="351">
        <v>7</v>
      </c>
      <c r="E57" s="28">
        <v>15</v>
      </c>
      <c r="F57" s="17">
        <v>7</v>
      </c>
      <c r="G57" s="102">
        <v>12</v>
      </c>
      <c r="H57" s="5" t="s">
        <v>574</v>
      </c>
      <c r="I57" s="5">
        <v>6</v>
      </c>
      <c r="J57" s="99" t="s">
        <v>19</v>
      </c>
      <c r="L57" s="8"/>
      <c r="M57" s="7"/>
      <c r="N57" s="7"/>
      <c r="O57" s="7"/>
      <c r="P57" s="7"/>
      <c r="T57" s="8"/>
      <c r="U57" s="8"/>
      <c r="V57" s="8"/>
      <c r="W57" s="8"/>
      <c r="X57" s="8">
        <v>39411</v>
      </c>
      <c r="Y57" s="8"/>
      <c r="Z57" s="8"/>
      <c r="AA57" s="8"/>
      <c r="AB57" s="8"/>
      <c r="AC57" s="8"/>
      <c r="AH57" s="8"/>
      <c r="AJ57" s="8"/>
      <c r="AK57" s="104" t="s">
        <v>19</v>
      </c>
      <c r="AL57" s="8"/>
      <c r="AM57" s="8"/>
      <c r="AN57" s="8"/>
      <c r="AO57" s="8">
        <v>39439</v>
      </c>
      <c r="AP57" s="8"/>
      <c r="AR57" s="8"/>
      <c r="AS57" s="8"/>
      <c r="BI57" s="8"/>
      <c r="BM57" s="31"/>
      <c r="CC57" s="31">
        <v>39509</v>
      </c>
      <c r="CG57" s="31">
        <v>39516</v>
      </c>
      <c r="CK57" s="31">
        <v>39523</v>
      </c>
      <c r="CO57" s="31">
        <v>39530</v>
      </c>
    </row>
    <row r="58" spans="1:97" x14ac:dyDescent="0.2">
      <c r="A58" s="353">
        <v>52</v>
      </c>
      <c r="B58" s="101" t="s">
        <v>842</v>
      </c>
      <c r="C58" s="351">
        <v>52</v>
      </c>
      <c r="D58" s="26" t="s">
        <v>838</v>
      </c>
      <c r="E58" s="26" t="s">
        <v>838</v>
      </c>
      <c r="F58" s="26" t="s">
        <v>838</v>
      </c>
      <c r="G58" s="18" t="s">
        <v>838</v>
      </c>
      <c r="H58" s="5" t="s">
        <v>596</v>
      </c>
      <c r="I58" s="5">
        <v>6</v>
      </c>
      <c r="J58" s="99"/>
      <c r="L58" s="8"/>
      <c r="M58" s="7"/>
      <c r="N58" s="7"/>
      <c r="O58" s="7"/>
      <c r="P58" s="8"/>
      <c r="Q58" s="8"/>
      <c r="R58" s="8"/>
      <c r="S58" s="8"/>
      <c r="T58" s="8"/>
      <c r="U58" s="8"/>
      <c r="V58" s="8"/>
      <c r="W58" s="8"/>
      <c r="X58" s="8"/>
      <c r="Y58" s="8"/>
      <c r="Z58" s="8"/>
      <c r="AA58" s="8"/>
      <c r="AB58" s="8"/>
      <c r="AC58" s="8"/>
      <c r="AG58" s="8"/>
      <c r="AH58" s="8"/>
      <c r="AI58" s="8"/>
      <c r="AJ58" s="8"/>
      <c r="AK58" s="7"/>
      <c r="AL58" s="7"/>
      <c r="AM58" s="8"/>
      <c r="AN58" s="8"/>
      <c r="AO58" s="8"/>
      <c r="AR58" s="8"/>
      <c r="AS58" s="8"/>
      <c r="BA58" s="8"/>
      <c r="BU58" s="31">
        <v>39495</v>
      </c>
      <c r="BY58" s="31">
        <v>39502</v>
      </c>
      <c r="CC58" s="31">
        <v>39509</v>
      </c>
      <c r="CG58" s="31">
        <v>39516</v>
      </c>
      <c r="CK58" s="31">
        <v>39523</v>
      </c>
      <c r="CO58" s="31">
        <v>39530</v>
      </c>
    </row>
    <row r="59" spans="1:97" x14ac:dyDescent="0.2">
      <c r="A59" s="353">
        <v>53</v>
      </c>
      <c r="B59" s="18" t="s">
        <v>837</v>
      </c>
      <c r="C59" s="352">
        <v>53</v>
      </c>
      <c r="D59" s="26" t="s">
        <v>838</v>
      </c>
      <c r="E59" s="28">
        <v>36</v>
      </c>
      <c r="F59" s="26" t="s">
        <v>838</v>
      </c>
      <c r="G59" s="26" t="s">
        <v>838</v>
      </c>
      <c r="H59" s="5" t="s">
        <v>446</v>
      </c>
      <c r="I59" s="5">
        <v>5</v>
      </c>
      <c r="J59" s="99"/>
      <c r="L59" s="8"/>
      <c r="M59" s="8"/>
      <c r="N59" s="8"/>
      <c r="O59" s="8"/>
      <c r="P59" s="8">
        <v>39397</v>
      </c>
      <c r="Q59" s="8"/>
      <c r="R59" s="8"/>
      <c r="S59" s="8"/>
      <c r="T59" s="8">
        <v>39404</v>
      </c>
      <c r="U59" s="8"/>
      <c r="V59" s="8"/>
      <c r="W59" s="8"/>
      <c r="X59" s="8">
        <v>39411</v>
      </c>
      <c r="Y59" s="8"/>
      <c r="Z59" s="8"/>
      <c r="AA59" s="8"/>
      <c r="AB59" s="22"/>
      <c r="AC59" s="8"/>
      <c r="AG59" s="8"/>
      <c r="AK59" s="8"/>
      <c r="AL59" s="7"/>
      <c r="AM59" s="8"/>
      <c r="AO59" s="8">
        <v>39439</v>
      </c>
      <c r="AR59" s="8"/>
      <c r="AS59" s="8">
        <v>39812</v>
      </c>
      <c r="AU59" s="8"/>
      <c r="AX59" s="8"/>
      <c r="BA59" s="8"/>
      <c r="BI59" s="8"/>
      <c r="BM59" s="31"/>
      <c r="CG59" s="31"/>
      <c r="CK59" s="31"/>
    </row>
    <row r="60" spans="1:97" x14ac:dyDescent="0.2">
      <c r="A60" s="353"/>
      <c r="B60" s="18" t="s">
        <v>837</v>
      </c>
      <c r="C60" s="351">
        <v>53</v>
      </c>
      <c r="D60" s="26" t="s">
        <v>838</v>
      </c>
      <c r="E60" s="26" t="s">
        <v>838</v>
      </c>
      <c r="F60" s="26" t="s">
        <v>838</v>
      </c>
      <c r="G60" s="18" t="s">
        <v>838</v>
      </c>
      <c r="H60" s="5" t="s">
        <v>66</v>
      </c>
      <c r="I60" s="96">
        <v>5</v>
      </c>
      <c r="J60" s="99"/>
      <c r="L60" s="8"/>
      <c r="M60" s="7"/>
      <c r="N60" s="7"/>
      <c r="O60" s="7"/>
      <c r="P60" s="8"/>
      <c r="Q60" s="8"/>
      <c r="R60" s="8"/>
      <c r="S60" s="8"/>
      <c r="T60" s="8"/>
      <c r="U60" s="8"/>
      <c r="V60" s="8"/>
      <c r="W60" s="8"/>
      <c r="X60" s="8"/>
      <c r="Y60" s="8"/>
      <c r="Z60" s="8"/>
      <c r="AA60" s="8"/>
      <c r="AB60" s="8"/>
      <c r="AC60" s="8"/>
      <c r="AG60" s="8"/>
      <c r="AH60" s="8"/>
      <c r="AI60" s="8"/>
      <c r="AJ60" s="8"/>
      <c r="AK60" s="7"/>
      <c r="AL60" s="7"/>
      <c r="AM60" s="8"/>
      <c r="AN60" s="8"/>
      <c r="AO60" s="8"/>
      <c r="AR60" s="8"/>
      <c r="AS60" s="8"/>
      <c r="BA60" s="8">
        <v>39460</v>
      </c>
      <c r="BI60" s="8">
        <v>39474</v>
      </c>
      <c r="BQ60" s="31">
        <v>39488</v>
      </c>
      <c r="BU60" s="31">
        <v>39495</v>
      </c>
      <c r="BY60" s="6"/>
      <c r="CC60" s="31">
        <v>39509</v>
      </c>
    </row>
    <row r="61" spans="1:97" x14ac:dyDescent="0.2">
      <c r="A61" s="353"/>
      <c r="B61" s="18" t="s">
        <v>837</v>
      </c>
      <c r="C61" s="351">
        <v>53</v>
      </c>
      <c r="D61" s="36">
        <v>37</v>
      </c>
      <c r="E61" s="26" t="s">
        <v>838</v>
      </c>
      <c r="F61" s="26" t="s">
        <v>838</v>
      </c>
      <c r="G61" s="18" t="s">
        <v>838</v>
      </c>
      <c r="H61" s="5" t="s">
        <v>634</v>
      </c>
      <c r="I61" s="96">
        <v>5</v>
      </c>
      <c r="J61" s="99"/>
      <c r="L61" s="8">
        <v>39390</v>
      </c>
      <c r="M61" s="8"/>
      <c r="N61" s="8"/>
      <c r="O61" s="8"/>
      <c r="P61" s="8">
        <v>39397</v>
      </c>
      <c r="T61" s="8"/>
      <c r="U61" s="8"/>
      <c r="V61" s="8"/>
      <c r="W61" s="8"/>
      <c r="X61" s="8"/>
      <c r="Y61" s="8"/>
      <c r="Z61" s="8"/>
      <c r="AA61" s="8"/>
      <c r="AB61" s="8"/>
      <c r="AC61" s="8"/>
      <c r="AH61" s="8"/>
      <c r="AI61" s="8"/>
      <c r="AJ61" s="8"/>
      <c r="AK61" s="7"/>
      <c r="AL61" s="7"/>
      <c r="AM61" s="8"/>
      <c r="AN61" s="8"/>
      <c r="AS61" s="8">
        <v>39812</v>
      </c>
      <c r="AW61" s="8"/>
      <c r="BE61" s="8">
        <v>39467</v>
      </c>
      <c r="CO61" s="31">
        <v>39530</v>
      </c>
    </row>
    <row r="62" spans="1:97" x14ac:dyDescent="0.2">
      <c r="A62" s="353"/>
      <c r="B62" s="18" t="s">
        <v>837</v>
      </c>
      <c r="C62" s="351">
        <v>53</v>
      </c>
      <c r="D62" s="35">
        <v>43</v>
      </c>
      <c r="E62" s="28">
        <v>27</v>
      </c>
      <c r="F62" s="26" t="s">
        <v>838</v>
      </c>
      <c r="G62" s="18" t="s">
        <v>838</v>
      </c>
      <c r="H62" s="5" t="s">
        <v>550</v>
      </c>
      <c r="I62" s="96">
        <v>5</v>
      </c>
      <c r="J62" s="99"/>
      <c r="L62" s="8"/>
      <c r="M62" s="8"/>
      <c r="N62" s="8"/>
      <c r="O62" s="8"/>
      <c r="P62" s="8"/>
      <c r="Q62" s="8"/>
      <c r="R62" s="8"/>
      <c r="S62" s="8"/>
      <c r="T62" s="8"/>
      <c r="U62" s="8"/>
      <c r="V62" s="8"/>
      <c r="W62" s="8"/>
      <c r="X62" s="8"/>
      <c r="Y62" s="8"/>
      <c r="Z62" s="8"/>
      <c r="AA62" s="8"/>
      <c r="AB62" s="8"/>
      <c r="AG62" s="8"/>
      <c r="AH62" s="8"/>
      <c r="AI62" s="8"/>
      <c r="AJ62" s="8"/>
      <c r="AK62" s="7"/>
      <c r="AL62" s="7"/>
      <c r="AM62" s="8"/>
      <c r="AN62" s="8"/>
      <c r="AO62" s="8">
        <v>39439</v>
      </c>
      <c r="AR62" s="8"/>
      <c r="AS62" s="8">
        <v>39812</v>
      </c>
      <c r="AV62" s="8"/>
      <c r="BA62" s="8">
        <v>39460</v>
      </c>
      <c r="BM62" s="31">
        <v>39481</v>
      </c>
      <c r="CK62" s="31">
        <v>39523</v>
      </c>
    </row>
    <row r="63" spans="1:97" x14ac:dyDescent="0.2">
      <c r="A63" s="353"/>
      <c r="B63" s="18" t="s">
        <v>837</v>
      </c>
      <c r="C63" s="352">
        <v>53</v>
      </c>
      <c r="D63" s="35">
        <v>28</v>
      </c>
      <c r="E63" s="28">
        <v>26</v>
      </c>
      <c r="F63" s="17">
        <v>9</v>
      </c>
      <c r="G63" s="100">
        <v>6</v>
      </c>
      <c r="H63" s="5" t="s">
        <v>75</v>
      </c>
      <c r="I63" s="96">
        <v>5</v>
      </c>
      <c r="J63" s="99"/>
      <c r="L63" s="8">
        <v>39390</v>
      </c>
      <c r="M63" s="7"/>
      <c r="N63" s="7"/>
      <c r="O63" s="7"/>
      <c r="P63" s="7"/>
      <c r="Q63" s="8"/>
      <c r="R63" s="8"/>
      <c r="S63" s="8"/>
      <c r="T63" s="8"/>
      <c r="U63" s="8"/>
      <c r="V63" s="8"/>
      <c r="W63" s="8"/>
      <c r="X63" s="8">
        <v>39411</v>
      </c>
      <c r="Y63" s="8"/>
      <c r="Z63" s="8"/>
      <c r="AA63" s="8"/>
      <c r="AB63" s="8"/>
      <c r="AC63" s="8">
        <v>39418</v>
      </c>
      <c r="AG63" s="8"/>
      <c r="AH63" s="8"/>
      <c r="AI63" s="8"/>
      <c r="AJ63" s="8"/>
      <c r="AK63" s="8"/>
      <c r="AL63" s="7"/>
      <c r="AM63" s="8"/>
      <c r="AN63" s="8"/>
      <c r="AR63" s="8"/>
      <c r="AS63" s="8"/>
      <c r="BM63" s="31">
        <v>39481</v>
      </c>
      <c r="CC63" s="31">
        <v>39509</v>
      </c>
    </row>
    <row r="64" spans="1:97" x14ac:dyDescent="0.2">
      <c r="A64" s="353">
        <v>58</v>
      </c>
      <c r="B64" s="18" t="s">
        <v>837</v>
      </c>
      <c r="C64" s="352">
        <v>58</v>
      </c>
      <c r="D64" s="35">
        <v>25</v>
      </c>
      <c r="E64" s="26" t="s">
        <v>838</v>
      </c>
      <c r="F64" s="17">
        <v>19</v>
      </c>
      <c r="G64" s="18" t="s">
        <v>838</v>
      </c>
      <c r="H64" s="5" t="s">
        <v>510</v>
      </c>
      <c r="I64" s="96">
        <v>4</v>
      </c>
      <c r="J64" s="99" t="s">
        <v>19</v>
      </c>
      <c r="K64" s="8"/>
      <c r="L64" s="8">
        <v>39390</v>
      </c>
      <c r="M64" s="8"/>
      <c r="N64" s="8"/>
      <c r="O64" s="8"/>
      <c r="P64" s="8">
        <v>39397</v>
      </c>
      <c r="T64" s="8">
        <v>39404</v>
      </c>
      <c r="U64" s="8"/>
      <c r="V64" s="8"/>
      <c r="W64" s="8"/>
      <c r="X64" s="8"/>
      <c r="Y64" s="8"/>
      <c r="Z64" s="8"/>
      <c r="AA64" s="8"/>
      <c r="AB64" s="22"/>
      <c r="AC64" s="8"/>
      <c r="AJ64" s="8"/>
      <c r="AK64" s="7"/>
      <c r="AL64" s="8"/>
      <c r="AM64" s="8"/>
      <c r="AN64" s="8"/>
      <c r="AO64" s="8"/>
      <c r="AR64" s="8"/>
      <c r="AS64" s="8">
        <v>39812</v>
      </c>
      <c r="AU64" s="8"/>
      <c r="BA64" s="8"/>
      <c r="BE64" s="8"/>
    </row>
    <row r="65" spans="1:97" x14ac:dyDescent="0.2">
      <c r="A65" s="353">
        <v>59</v>
      </c>
      <c r="B65" s="18" t="s">
        <v>837</v>
      </c>
      <c r="C65" s="352">
        <v>59</v>
      </c>
      <c r="D65" s="26" t="s">
        <v>838</v>
      </c>
      <c r="E65" s="26" t="s">
        <v>838</v>
      </c>
      <c r="F65" s="26" t="s">
        <v>838</v>
      </c>
      <c r="G65" s="18" t="s">
        <v>838</v>
      </c>
      <c r="H65" s="5" t="s">
        <v>673</v>
      </c>
      <c r="I65" s="5">
        <v>4</v>
      </c>
      <c r="J65" s="99"/>
      <c r="L65" s="7"/>
      <c r="M65" s="8"/>
      <c r="N65" s="8"/>
      <c r="O65" s="8"/>
      <c r="P65" s="8"/>
      <c r="Q65" s="8"/>
      <c r="R65" s="8"/>
      <c r="S65" s="8"/>
      <c r="T65" s="8"/>
      <c r="U65" s="8"/>
      <c r="V65" s="8"/>
      <c r="W65" s="8"/>
      <c r="X65" s="8"/>
      <c r="Y65" s="8"/>
      <c r="Z65" s="8"/>
      <c r="AA65" s="8"/>
      <c r="AB65" s="8"/>
      <c r="AG65" s="8"/>
      <c r="AH65" s="8"/>
      <c r="AI65" s="8"/>
      <c r="AJ65" s="8"/>
      <c r="AK65" s="8"/>
      <c r="AL65" s="7"/>
      <c r="AM65" s="8"/>
      <c r="AN65" s="8"/>
      <c r="AO65" s="8"/>
      <c r="AR65" s="8"/>
      <c r="AS65" s="8"/>
      <c r="AT65" s="8"/>
      <c r="AW65" s="8">
        <v>39453</v>
      </c>
      <c r="AX65" s="8"/>
      <c r="BM65" s="31"/>
      <c r="BY65" s="31">
        <v>39502</v>
      </c>
      <c r="CG65" s="31">
        <v>39516</v>
      </c>
      <c r="CK65" s="31">
        <v>39523</v>
      </c>
    </row>
    <row r="66" spans="1:97" x14ac:dyDescent="0.2">
      <c r="A66" s="353"/>
      <c r="B66" s="18" t="s">
        <v>837</v>
      </c>
      <c r="C66" s="351">
        <v>59</v>
      </c>
      <c r="D66" s="35">
        <v>20</v>
      </c>
      <c r="E66" s="29">
        <v>36</v>
      </c>
      <c r="F66" s="17">
        <v>26</v>
      </c>
      <c r="G66" s="100">
        <v>16</v>
      </c>
      <c r="H66" s="5" t="s">
        <v>529</v>
      </c>
      <c r="I66" s="5">
        <v>4</v>
      </c>
      <c r="J66" s="99"/>
      <c r="L66" s="7"/>
      <c r="M66" s="8"/>
      <c r="N66" s="8"/>
      <c r="O66" s="8"/>
      <c r="P66" s="8"/>
      <c r="Q66" s="8"/>
      <c r="R66" s="8"/>
      <c r="S66" s="8"/>
      <c r="T66" s="8"/>
      <c r="U66" s="8"/>
      <c r="V66" s="8"/>
      <c r="W66" s="8"/>
      <c r="X66" s="8"/>
      <c r="Y66" s="8"/>
      <c r="Z66" s="8"/>
      <c r="AA66" s="8"/>
      <c r="AB66" s="8"/>
      <c r="AG66" s="8"/>
      <c r="AH66" s="8"/>
      <c r="AI66" s="8"/>
      <c r="AJ66" s="8"/>
      <c r="AK66" s="8"/>
      <c r="AL66" s="7"/>
      <c r="AM66" s="8"/>
      <c r="AN66" s="8"/>
      <c r="AO66" s="8"/>
      <c r="AR66" s="8"/>
      <c r="AS66" s="8"/>
      <c r="AT66" s="8"/>
      <c r="AW66" s="8">
        <v>39453</v>
      </c>
      <c r="AX66" s="8"/>
      <c r="BE66" s="8">
        <v>39467</v>
      </c>
      <c r="BI66" s="8"/>
      <c r="BM66" s="31">
        <v>39481</v>
      </c>
      <c r="BU66" s="31">
        <v>39495</v>
      </c>
    </row>
    <row r="67" spans="1:97" x14ac:dyDescent="0.2">
      <c r="A67" s="353"/>
      <c r="B67" s="98" t="s">
        <v>839</v>
      </c>
      <c r="C67" s="351">
        <v>59</v>
      </c>
      <c r="D67" s="26" t="s">
        <v>838</v>
      </c>
      <c r="E67" s="29">
        <v>28</v>
      </c>
      <c r="F67" s="26" t="s">
        <v>838</v>
      </c>
      <c r="G67" s="100">
        <v>10</v>
      </c>
      <c r="H67" s="5" t="s">
        <v>263</v>
      </c>
      <c r="I67" s="5">
        <v>4</v>
      </c>
      <c r="J67" s="99"/>
      <c r="L67" s="7"/>
      <c r="M67" s="8"/>
      <c r="N67" s="8"/>
      <c r="O67" s="8"/>
      <c r="P67" s="8"/>
      <c r="Q67" s="8"/>
      <c r="R67" s="8"/>
      <c r="S67" s="8"/>
      <c r="T67" s="8"/>
      <c r="U67" s="8"/>
      <c r="V67" s="8"/>
      <c r="W67" s="8"/>
      <c r="X67" s="8"/>
      <c r="Y67" s="8"/>
      <c r="Z67" s="8"/>
      <c r="AA67" s="8"/>
      <c r="AB67" s="8"/>
      <c r="AC67" s="8"/>
      <c r="AJ67" s="8"/>
      <c r="AK67" s="7"/>
      <c r="AL67" s="7"/>
      <c r="AM67" s="8"/>
      <c r="AN67" s="8"/>
      <c r="AO67" s="8"/>
      <c r="AR67" s="8"/>
      <c r="AS67" s="8"/>
      <c r="BQ67" s="31">
        <v>39488</v>
      </c>
      <c r="BU67" s="31">
        <v>39495</v>
      </c>
      <c r="CK67" s="31">
        <v>39523</v>
      </c>
      <c r="CS67" s="31">
        <v>39537</v>
      </c>
    </row>
    <row r="68" spans="1:97" x14ac:dyDescent="0.2">
      <c r="A68" s="353"/>
      <c r="B68" s="98" t="s">
        <v>839</v>
      </c>
      <c r="C68" s="351">
        <v>59</v>
      </c>
      <c r="D68" s="26" t="s">
        <v>838</v>
      </c>
      <c r="E68" s="28">
        <v>23</v>
      </c>
      <c r="F68" s="26" t="s">
        <v>838</v>
      </c>
      <c r="G68" s="26" t="s">
        <v>838</v>
      </c>
      <c r="H68" s="5" t="s">
        <v>107</v>
      </c>
      <c r="I68" s="5">
        <v>4</v>
      </c>
      <c r="J68" s="99"/>
      <c r="L68" s="7"/>
      <c r="M68" s="8"/>
      <c r="N68" s="8"/>
      <c r="O68" s="8"/>
      <c r="P68" s="8">
        <v>39397</v>
      </c>
      <c r="T68" s="8"/>
      <c r="U68" s="8"/>
      <c r="V68" s="8"/>
      <c r="W68" s="8"/>
      <c r="X68" s="8"/>
      <c r="Y68" s="8"/>
      <c r="Z68" s="8"/>
      <c r="AA68" s="8"/>
      <c r="AB68" s="8"/>
      <c r="AH68" s="8"/>
      <c r="AI68" s="8"/>
      <c r="AJ68" s="8"/>
      <c r="AK68" s="7"/>
      <c r="AL68" s="8"/>
      <c r="AM68" s="8"/>
      <c r="AN68" s="8"/>
      <c r="AO68" s="8"/>
      <c r="AR68" s="8"/>
      <c r="AS68" s="8"/>
      <c r="AT68" s="8"/>
      <c r="AU68" s="8"/>
      <c r="AX68" s="8"/>
      <c r="BI68" s="8"/>
      <c r="BU68" s="31">
        <v>39495</v>
      </c>
      <c r="CG68" s="31">
        <v>39516</v>
      </c>
      <c r="CS68" s="31">
        <v>39537</v>
      </c>
    </row>
    <row r="69" spans="1:97" x14ac:dyDescent="0.2">
      <c r="A69" s="353"/>
      <c r="B69" s="18" t="s">
        <v>837</v>
      </c>
      <c r="C69" s="352">
        <v>59</v>
      </c>
      <c r="D69" s="105">
        <v>9</v>
      </c>
      <c r="E69" s="106">
        <v>39</v>
      </c>
      <c r="F69" s="107">
        <v>14</v>
      </c>
      <c r="G69" s="100">
        <v>24</v>
      </c>
      <c r="H69" s="5" t="s">
        <v>225</v>
      </c>
      <c r="I69" s="5">
        <v>4</v>
      </c>
      <c r="J69" s="99"/>
      <c r="L69" s="8">
        <v>39390</v>
      </c>
      <c r="M69" s="8"/>
      <c r="N69" s="8"/>
      <c r="O69" s="8"/>
      <c r="P69" s="8">
        <v>39397</v>
      </c>
      <c r="Q69" s="8"/>
      <c r="R69" s="8"/>
      <c r="S69" s="8"/>
      <c r="T69" s="8"/>
      <c r="U69" s="8"/>
      <c r="V69" s="8"/>
      <c r="W69" s="8"/>
      <c r="X69" s="8"/>
      <c r="Y69" s="8"/>
      <c r="Z69" s="8"/>
      <c r="AA69" s="8"/>
      <c r="AB69" s="22"/>
      <c r="AC69" s="8"/>
      <c r="AJ69" s="8"/>
      <c r="AK69" s="8">
        <v>39432</v>
      </c>
      <c r="AL69" s="8"/>
      <c r="AM69" s="8"/>
      <c r="AN69" s="8"/>
      <c r="AO69" s="8">
        <v>39439</v>
      </c>
      <c r="AR69" s="8"/>
      <c r="AS69" s="8"/>
      <c r="AV69" s="8"/>
      <c r="AX69" s="8"/>
      <c r="AY69" s="8"/>
      <c r="BM69" s="31"/>
    </row>
    <row r="70" spans="1:97" x14ac:dyDescent="0.2">
      <c r="A70" s="353"/>
      <c r="B70" s="18" t="s">
        <v>837</v>
      </c>
      <c r="C70" s="351">
        <v>59</v>
      </c>
      <c r="D70" s="105">
        <v>37</v>
      </c>
      <c r="E70" s="108">
        <v>39</v>
      </c>
      <c r="F70" s="18" t="s">
        <v>838</v>
      </c>
      <c r="G70" s="18" t="s">
        <v>838</v>
      </c>
      <c r="H70" s="5" t="s">
        <v>609</v>
      </c>
      <c r="I70" s="5">
        <v>4</v>
      </c>
      <c r="J70" s="99"/>
      <c r="L70" s="7"/>
      <c r="M70" s="8"/>
      <c r="N70" s="8"/>
      <c r="O70" s="8"/>
      <c r="P70" s="8"/>
      <c r="Q70" s="8"/>
      <c r="R70" s="8"/>
      <c r="S70" s="8"/>
      <c r="T70" s="8"/>
      <c r="U70" s="8"/>
      <c r="V70" s="8"/>
      <c r="W70" s="8"/>
      <c r="X70" s="8"/>
      <c r="Y70" s="8"/>
      <c r="Z70" s="8"/>
      <c r="AA70" s="8"/>
      <c r="AB70" s="8"/>
      <c r="AC70" s="8"/>
      <c r="AG70" s="8"/>
      <c r="AH70" s="8"/>
      <c r="AI70" s="8"/>
      <c r="AJ70" s="8"/>
      <c r="AK70" s="7"/>
      <c r="AL70" s="7"/>
      <c r="AM70" s="7"/>
      <c r="BA70" s="8">
        <v>39460</v>
      </c>
      <c r="BI70" s="8">
        <v>39474</v>
      </c>
      <c r="BQ70" s="31">
        <v>39488</v>
      </c>
      <c r="CG70" s="31">
        <v>39516</v>
      </c>
      <c r="CK70" s="31"/>
    </row>
    <row r="71" spans="1:97" x14ac:dyDescent="0.2">
      <c r="A71" s="353">
        <v>65</v>
      </c>
      <c r="B71" s="101" t="s">
        <v>842</v>
      </c>
      <c r="C71" s="351">
        <v>65</v>
      </c>
      <c r="D71" s="35">
        <v>56</v>
      </c>
      <c r="E71" s="109"/>
      <c r="F71" s="110"/>
      <c r="G71" s="102"/>
      <c r="H71" s="5" t="s">
        <v>577</v>
      </c>
      <c r="I71" s="5">
        <v>3</v>
      </c>
      <c r="J71" s="99" t="s">
        <v>19</v>
      </c>
      <c r="L71" s="7"/>
      <c r="M71" s="7"/>
      <c r="N71" s="7"/>
      <c r="O71" s="7"/>
      <c r="P71" s="7"/>
      <c r="Q71" s="8"/>
      <c r="R71" s="8"/>
      <c r="S71" s="8"/>
      <c r="T71" s="8"/>
      <c r="U71" s="8"/>
      <c r="V71" s="8"/>
      <c r="W71" s="8"/>
      <c r="X71" s="8"/>
      <c r="Y71" s="8"/>
      <c r="Z71" s="8"/>
      <c r="AA71" s="8"/>
      <c r="AB71" s="8"/>
      <c r="AG71" s="8">
        <v>39425</v>
      </c>
      <c r="AH71" s="8"/>
      <c r="AJ71" s="8"/>
      <c r="AK71" s="8"/>
      <c r="AL71" s="7"/>
      <c r="AM71" s="8"/>
      <c r="AN71" s="8"/>
      <c r="AO71" s="8">
        <v>39439</v>
      </c>
      <c r="AR71" s="8"/>
      <c r="AS71" s="8"/>
      <c r="AW71" s="8"/>
      <c r="AX71" s="8"/>
      <c r="AY71" s="8"/>
      <c r="BI71" s="8">
        <v>39474</v>
      </c>
      <c r="BM71" s="31"/>
      <c r="CC71" s="31"/>
      <c r="CK71" s="31"/>
    </row>
    <row r="72" spans="1:97" x14ac:dyDescent="0.2">
      <c r="A72" s="353">
        <v>66</v>
      </c>
      <c r="B72" s="101" t="s">
        <v>842</v>
      </c>
      <c r="C72" s="352">
        <v>66</v>
      </c>
      <c r="D72" s="18" t="s">
        <v>838</v>
      </c>
      <c r="E72" s="106">
        <v>33</v>
      </c>
      <c r="F72" s="18" t="s">
        <v>838</v>
      </c>
      <c r="G72" s="18" t="s">
        <v>838</v>
      </c>
      <c r="H72" s="5" t="s">
        <v>565</v>
      </c>
      <c r="I72" s="5">
        <v>3</v>
      </c>
      <c r="J72" s="99"/>
      <c r="L72" s="8"/>
      <c r="M72" s="8"/>
      <c r="N72" s="8"/>
      <c r="O72" s="8"/>
      <c r="P72" s="8"/>
      <c r="Q72" s="8"/>
      <c r="R72" s="8"/>
      <c r="S72" s="8"/>
      <c r="T72" s="8">
        <v>39404</v>
      </c>
      <c r="U72" s="8"/>
      <c r="V72" s="8"/>
      <c r="W72" s="8"/>
      <c r="X72" s="8"/>
      <c r="Y72" s="8"/>
      <c r="Z72" s="8"/>
      <c r="AA72" s="8"/>
      <c r="AB72" s="8"/>
      <c r="AC72" s="8">
        <v>39418</v>
      </c>
      <c r="AG72" s="8">
        <v>39425</v>
      </c>
      <c r="AH72" s="8"/>
      <c r="AI72" s="8"/>
      <c r="AJ72" s="8"/>
      <c r="AK72" s="8"/>
      <c r="AL72" s="7"/>
      <c r="AM72" s="8"/>
      <c r="AO72" s="8"/>
      <c r="AX72" s="8"/>
      <c r="BM72" s="31"/>
      <c r="CK72" s="31"/>
    </row>
    <row r="73" spans="1:97" x14ac:dyDescent="0.2">
      <c r="A73" s="353"/>
      <c r="B73" s="101" t="s">
        <v>842</v>
      </c>
      <c r="C73" s="351">
        <v>66</v>
      </c>
      <c r="D73" s="26" t="s">
        <v>838</v>
      </c>
      <c r="E73" s="26" t="s">
        <v>838</v>
      </c>
      <c r="F73" s="26" t="s">
        <v>838</v>
      </c>
      <c r="G73" s="18" t="s">
        <v>838</v>
      </c>
      <c r="H73" s="5" t="s">
        <v>51</v>
      </c>
      <c r="I73" s="5">
        <v>3</v>
      </c>
      <c r="J73" s="99"/>
      <c r="L73" s="8"/>
      <c r="M73" s="7"/>
      <c r="N73" s="7"/>
      <c r="O73" s="7"/>
      <c r="P73" s="8"/>
      <c r="Q73" s="8"/>
      <c r="R73" s="8"/>
      <c r="S73" s="8"/>
      <c r="T73" s="8"/>
      <c r="U73" s="8"/>
      <c r="V73" s="8"/>
      <c r="W73" s="8"/>
      <c r="X73" s="8"/>
      <c r="Y73" s="8"/>
      <c r="Z73" s="8"/>
      <c r="AA73" s="8"/>
      <c r="AB73" s="8"/>
      <c r="AC73" s="8"/>
      <c r="AG73" s="8"/>
      <c r="AH73" s="8"/>
      <c r="AI73" s="8"/>
      <c r="AJ73" s="8"/>
      <c r="AK73" s="7"/>
      <c r="AL73" s="7"/>
      <c r="AM73" s="8"/>
      <c r="AN73" s="8"/>
      <c r="AO73" s="8"/>
      <c r="AR73" s="8"/>
      <c r="AS73" s="8"/>
      <c r="BA73" s="8"/>
      <c r="BU73" s="31">
        <v>39495</v>
      </c>
      <c r="CG73" s="31">
        <v>39516</v>
      </c>
      <c r="CO73" s="31">
        <v>39530</v>
      </c>
    </row>
    <row r="74" spans="1:97" x14ac:dyDescent="0.2">
      <c r="A74" s="353">
        <v>68</v>
      </c>
      <c r="B74" s="18" t="s">
        <v>837</v>
      </c>
      <c r="C74" s="351">
        <v>68</v>
      </c>
      <c r="D74" s="35">
        <v>56</v>
      </c>
      <c r="E74" s="18" t="s">
        <v>838</v>
      </c>
      <c r="F74" s="107">
        <v>28</v>
      </c>
      <c r="G74" s="18" t="s">
        <v>838</v>
      </c>
      <c r="H74" s="5" t="s">
        <v>611</v>
      </c>
      <c r="I74" s="5">
        <v>2</v>
      </c>
      <c r="J74" s="99" t="s">
        <v>19</v>
      </c>
      <c r="L74" s="8"/>
      <c r="M74" s="8"/>
      <c r="N74" s="8"/>
      <c r="O74" s="8"/>
      <c r="P74" s="8">
        <v>39397</v>
      </c>
      <c r="T74" s="8"/>
      <c r="U74" s="8"/>
      <c r="V74" s="8"/>
      <c r="W74" s="8"/>
      <c r="X74" s="8"/>
      <c r="Y74" s="8"/>
      <c r="Z74" s="8"/>
      <c r="AA74" s="8"/>
      <c r="AG74" s="8">
        <v>39425</v>
      </c>
      <c r="AJ74" s="8"/>
      <c r="AK74" s="7"/>
      <c r="AL74" s="7"/>
      <c r="AM74" s="8"/>
      <c r="AO74" s="8"/>
      <c r="AR74" s="8"/>
      <c r="AS74" s="8"/>
      <c r="BI74" s="8"/>
    </row>
    <row r="75" spans="1:97" x14ac:dyDescent="0.2">
      <c r="A75" s="353">
        <v>69</v>
      </c>
      <c r="B75" s="18" t="s">
        <v>837</v>
      </c>
      <c r="C75" s="351">
        <v>69</v>
      </c>
      <c r="D75" s="18" t="s">
        <v>838</v>
      </c>
      <c r="E75" s="28">
        <v>2</v>
      </c>
      <c r="F75" s="17">
        <v>12</v>
      </c>
      <c r="G75" s="111" t="s">
        <v>845</v>
      </c>
      <c r="H75" s="5" t="s">
        <v>81</v>
      </c>
      <c r="I75" s="5">
        <v>2</v>
      </c>
      <c r="J75" s="99"/>
      <c r="L75" s="8"/>
      <c r="M75" s="8"/>
      <c r="N75" s="8"/>
      <c r="O75" s="8"/>
      <c r="P75" s="8">
        <v>39397</v>
      </c>
      <c r="Q75" s="8"/>
      <c r="R75" s="8"/>
      <c r="S75" s="8"/>
      <c r="T75" s="8"/>
      <c r="U75" s="8"/>
      <c r="V75" s="8"/>
      <c r="W75" s="8"/>
      <c r="X75" s="8"/>
      <c r="Y75" s="8"/>
      <c r="Z75" s="8"/>
      <c r="AA75" s="8"/>
      <c r="AB75" s="8"/>
      <c r="AH75" s="8"/>
      <c r="AJ75" s="8"/>
      <c r="AK75" s="8"/>
      <c r="AL75" s="7"/>
      <c r="AM75" s="8"/>
      <c r="AN75" s="8"/>
      <c r="AO75" s="8">
        <v>39439</v>
      </c>
      <c r="AP75" s="8"/>
      <c r="AV75" s="8"/>
      <c r="BI75" s="8"/>
      <c r="BM75" s="31"/>
      <c r="CG75" s="31"/>
    </row>
    <row r="76" spans="1:97" x14ac:dyDescent="0.2">
      <c r="A76" s="353"/>
      <c r="B76" s="18" t="s">
        <v>837</v>
      </c>
      <c r="C76" s="351">
        <v>69</v>
      </c>
      <c r="D76" s="35">
        <v>56</v>
      </c>
      <c r="E76" s="29">
        <v>44</v>
      </c>
      <c r="F76" s="17">
        <v>22</v>
      </c>
      <c r="G76" s="100">
        <v>16</v>
      </c>
      <c r="H76" s="5" t="s">
        <v>846</v>
      </c>
      <c r="I76" s="5">
        <v>2</v>
      </c>
      <c r="J76" s="103"/>
      <c r="L76" s="8"/>
      <c r="M76" s="8"/>
      <c r="N76" s="8"/>
      <c r="O76" s="8"/>
      <c r="P76" s="8">
        <v>39397</v>
      </c>
      <c r="Q76" s="8"/>
      <c r="R76" s="8"/>
      <c r="S76" s="8"/>
      <c r="T76" s="8"/>
      <c r="U76" s="8"/>
      <c r="V76" s="8"/>
      <c r="W76" s="8"/>
      <c r="X76" s="8"/>
      <c r="Y76" s="8"/>
      <c r="Z76" s="8"/>
      <c r="AA76" s="8"/>
      <c r="AB76" s="8"/>
      <c r="AH76" s="8"/>
      <c r="AJ76" s="8"/>
      <c r="AK76" s="8"/>
      <c r="AL76" s="8"/>
      <c r="AM76" s="8"/>
      <c r="AN76" s="8"/>
      <c r="AO76" s="8">
        <v>39439</v>
      </c>
      <c r="AR76" s="8"/>
      <c r="AS76" s="8"/>
      <c r="AV76" s="8"/>
    </row>
    <row r="77" spans="1:97" x14ac:dyDescent="0.2">
      <c r="A77" s="353"/>
      <c r="B77" s="18" t="s">
        <v>837</v>
      </c>
      <c r="C77" s="351">
        <v>69</v>
      </c>
      <c r="D77" s="26" t="s">
        <v>838</v>
      </c>
      <c r="E77" s="26" t="s">
        <v>838</v>
      </c>
      <c r="F77" s="26" t="s">
        <v>838</v>
      </c>
      <c r="G77" s="26" t="s">
        <v>838</v>
      </c>
      <c r="H77" s="5" t="s">
        <v>589</v>
      </c>
      <c r="I77" s="5">
        <v>2</v>
      </c>
      <c r="J77" s="99"/>
      <c r="L77" s="8"/>
      <c r="M77" s="7"/>
      <c r="N77" s="7"/>
      <c r="O77" s="7"/>
      <c r="P77" s="8"/>
      <c r="Q77" s="8"/>
      <c r="R77" s="8"/>
      <c r="S77" s="8"/>
      <c r="T77" s="8"/>
      <c r="U77" s="8"/>
      <c r="V77" s="8"/>
      <c r="W77" s="8"/>
      <c r="X77" s="8"/>
      <c r="Y77" s="8"/>
      <c r="Z77" s="8"/>
      <c r="AA77" s="8"/>
      <c r="AB77" s="8"/>
      <c r="AC77" s="8"/>
      <c r="AG77" s="8"/>
      <c r="AH77" s="8"/>
      <c r="AI77" s="8"/>
      <c r="AJ77" s="8"/>
      <c r="AK77" s="7"/>
      <c r="AL77" s="7"/>
      <c r="AM77" s="8"/>
      <c r="AN77" s="8"/>
      <c r="AO77" s="8"/>
      <c r="AR77" s="8"/>
      <c r="AS77" s="8"/>
      <c r="BA77" s="8"/>
      <c r="CK77" s="31">
        <v>39523</v>
      </c>
      <c r="CO77" s="31">
        <v>39530</v>
      </c>
    </row>
    <row r="78" spans="1:97" x14ac:dyDescent="0.2">
      <c r="A78" s="353">
        <v>72</v>
      </c>
      <c r="B78" s="18" t="s">
        <v>837</v>
      </c>
      <c r="C78" s="351">
        <v>72</v>
      </c>
      <c r="D78" s="26" t="s">
        <v>838</v>
      </c>
      <c r="E78" s="26" t="s">
        <v>838</v>
      </c>
      <c r="F78" s="26" t="s">
        <v>838</v>
      </c>
      <c r="G78" s="26" t="s">
        <v>838</v>
      </c>
      <c r="H78" s="5" t="s">
        <v>576</v>
      </c>
      <c r="I78" s="5">
        <v>1</v>
      </c>
      <c r="J78" s="99" t="s">
        <v>19</v>
      </c>
      <c r="L78" s="8"/>
      <c r="M78" s="8"/>
      <c r="N78" s="8"/>
      <c r="O78" s="8"/>
      <c r="P78" s="8"/>
      <c r="Q78" s="8"/>
      <c r="R78" s="8"/>
      <c r="S78" s="8"/>
      <c r="T78" s="8"/>
      <c r="U78" s="8"/>
      <c r="V78" s="8"/>
      <c r="W78" s="8"/>
      <c r="X78" s="8"/>
      <c r="Y78" s="8"/>
      <c r="Z78" s="8"/>
      <c r="AA78" s="8"/>
      <c r="AB78" s="8"/>
      <c r="AG78" s="8"/>
      <c r="AH78" s="8"/>
      <c r="AI78" s="8"/>
      <c r="AJ78" s="8"/>
      <c r="AK78" s="7"/>
      <c r="AL78" s="7"/>
      <c r="AM78" s="8"/>
      <c r="AN78" s="8"/>
      <c r="AO78" s="8">
        <v>39439</v>
      </c>
      <c r="AR78" s="8"/>
      <c r="AS78" s="8"/>
      <c r="BM78" s="31"/>
    </row>
    <row r="79" spans="1:97" x14ac:dyDescent="0.2">
      <c r="A79" s="353">
        <v>73</v>
      </c>
      <c r="B79" s="18" t="s">
        <v>837</v>
      </c>
      <c r="C79" s="351">
        <v>73</v>
      </c>
      <c r="D79" s="26" t="s">
        <v>838</v>
      </c>
      <c r="E79" s="26" t="s">
        <v>838</v>
      </c>
      <c r="F79" s="26" t="s">
        <v>838</v>
      </c>
      <c r="G79" s="26" t="s">
        <v>838</v>
      </c>
      <c r="H79" s="5" t="s">
        <v>528</v>
      </c>
      <c r="I79" s="5">
        <v>1</v>
      </c>
      <c r="J79" s="99"/>
      <c r="L79" s="8"/>
      <c r="M79" s="7"/>
      <c r="N79" s="7"/>
      <c r="O79" s="7"/>
      <c r="P79" s="8"/>
      <c r="Q79" s="8"/>
      <c r="R79" s="8"/>
      <c r="S79" s="8"/>
      <c r="T79" s="8"/>
      <c r="U79" s="8"/>
      <c r="V79" s="8"/>
      <c r="W79" s="8"/>
      <c r="X79" s="8"/>
      <c r="Y79" s="8"/>
      <c r="Z79" s="8"/>
      <c r="AA79" s="8"/>
      <c r="AB79" s="8"/>
      <c r="AC79" s="8"/>
      <c r="AG79" s="8"/>
      <c r="AH79" s="8"/>
      <c r="AI79" s="8"/>
      <c r="AJ79" s="8"/>
      <c r="AK79" s="7"/>
      <c r="AL79" s="7"/>
      <c r="AM79" s="8"/>
      <c r="AN79" s="8"/>
      <c r="AO79" s="8"/>
      <c r="AR79" s="8"/>
      <c r="AS79" s="8"/>
      <c r="BA79" s="8"/>
      <c r="BU79" s="31">
        <v>39495</v>
      </c>
    </row>
    <row r="80" spans="1:97" x14ac:dyDescent="0.2">
      <c r="A80" s="353"/>
      <c r="B80" s="18" t="s">
        <v>837</v>
      </c>
      <c r="C80" s="346">
        <v>73</v>
      </c>
      <c r="D80" s="26" t="s">
        <v>838</v>
      </c>
      <c r="E80" s="26" t="s">
        <v>838</v>
      </c>
      <c r="F80" s="26" t="s">
        <v>838</v>
      </c>
      <c r="G80" s="26" t="s">
        <v>838</v>
      </c>
      <c r="H80" s="5" t="s">
        <v>564</v>
      </c>
      <c r="I80" s="5">
        <v>1</v>
      </c>
      <c r="J80" s="99"/>
      <c r="L80" s="8"/>
      <c r="M80" s="7"/>
      <c r="N80" s="7"/>
      <c r="O80" s="7"/>
      <c r="P80" s="8"/>
      <c r="Q80" s="8"/>
      <c r="R80" s="8"/>
      <c r="S80" s="8"/>
      <c r="T80" s="8"/>
      <c r="U80" s="8"/>
      <c r="V80" s="8"/>
      <c r="W80" s="8"/>
      <c r="X80" s="8"/>
      <c r="Y80" s="8"/>
      <c r="Z80" s="8"/>
      <c r="AA80" s="8"/>
      <c r="AB80" s="8"/>
      <c r="AC80" s="8"/>
      <c r="AG80" s="8"/>
      <c r="AH80" s="8"/>
      <c r="AI80" s="8"/>
      <c r="AJ80" s="8"/>
      <c r="AK80" s="7"/>
      <c r="AL80" s="7"/>
      <c r="AM80" s="8"/>
      <c r="AN80" s="8"/>
      <c r="AO80" s="8"/>
      <c r="AR80" s="8"/>
      <c r="AS80" s="8"/>
      <c r="BA80" s="8">
        <v>39460</v>
      </c>
    </row>
  </sheetData>
  <phoneticPr fontId="30" type="noConversion"/>
  <pageMargins left="0.7" right="0.7" top="0.78740157499999996" bottom="0.78740157499999996"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FC92-55BF-4002-B7CF-8A4784C19443}">
  <sheetPr>
    <pageSetUpPr fitToPage="1"/>
  </sheetPr>
  <dimension ref="A1:BE273"/>
  <sheetViews>
    <sheetView zoomScaleNormal="100" workbookViewId="0">
      <pane xSplit="4" ySplit="8" topLeftCell="E185" activePane="bottomRight" state="frozen"/>
      <selection pane="topRight" activeCell="K1" sqref="K1"/>
      <selection pane="bottomLeft" activeCell="A7" sqref="A7"/>
      <selection pane="bottomRight" activeCell="B199" sqref="B199"/>
    </sheetView>
  </sheetViews>
  <sheetFormatPr baseColWidth="10" defaultColWidth="11.42578125" defaultRowHeight="12.75" x14ac:dyDescent="0.2"/>
  <cols>
    <col min="1" max="1" width="6.85546875" customWidth="1"/>
    <col min="2" max="2" width="28.85546875" customWidth="1"/>
    <col min="3" max="3" width="8.5703125" customWidth="1"/>
    <col min="4" max="4" width="17.2851562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8" width="5.28515625" customWidth="1"/>
    <col min="29" max="30" width="5.28515625" hidden="1" customWidth="1" collapsed="1"/>
    <col min="31" max="31" width="6.7109375" customWidth="1" collapsed="1"/>
    <col min="32" max="32" width="4.85546875" customWidth="1" collapsed="1"/>
    <col min="33" max="35" width="4.85546875" hidden="1" customWidth="1"/>
    <col min="36" max="36" width="4.85546875" hidden="1" customWidth="1" collapsed="1"/>
    <col min="37" max="39" width="4.85546875" hidden="1" customWidth="1"/>
    <col min="40" max="40" width="4.85546875" hidden="1" customWidth="1" collapsed="1"/>
    <col min="41" max="43" width="4.85546875" hidden="1" customWidth="1"/>
    <col min="44" max="44" width="7" customWidth="1" collapsed="1"/>
    <col min="45" max="45" width="6.85546875" bestFit="1" customWidth="1"/>
    <col min="46" max="71" width="4.85546875" customWidth="1"/>
  </cols>
  <sheetData>
    <row r="1" spans="1:57" ht="23.25" customHeight="1" x14ac:dyDescent="0.3">
      <c r="A1" s="367" t="s">
        <v>0</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row>
    <row r="2" spans="1:57" ht="14.25" customHeight="1" x14ac:dyDescent="0.25">
      <c r="B2" s="366" t="s">
        <v>1</v>
      </c>
      <c r="C2" s="366"/>
      <c r="D2" s="366"/>
      <c r="F2" s="30"/>
      <c r="G2" s="11"/>
      <c r="H2" s="13"/>
      <c r="I2" s="13"/>
      <c r="J2" s="14"/>
      <c r="L2" s="2" t="s">
        <v>2</v>
      </c>
      <c r="M2" s="2"/>
      <c r="N2" s="2"/>
      <c r="O2" s="6" t="s">
        <v>3</v>
      </c>
      <c r="P2" s="6"/>
      <c r="Y2" s="6" t="s">
        <v>4</v>
      </c>
    </row>
    <row r="3" spans="1:57" ht="5.25" customHeight="1" x14ac:dyDescent="0.2">
      <c r="B3" s="1"/>
    </row>
    <row r="4" spans="1:57" ht="10.5" customHeight="1" thickBot="1" x14ac:dyDescent="0.25">
      <c r="B4" s="1"/>
      <c r="D4" s="9"/>
      <c r="E4" s="183" t="s">
        <v>5</v>
      </c>
      <c r="F4" s="184">
        <v>1</v>
      </c>
      <c r="G4" s="184">
        <v>2</v>
      </c>
      <c r="H4" s="184">
        <v>3</v>
      </c>
      <c r="I4" s="184">
        <v>4</v>
      </c>
      <c r="J4" s="184"/>
      <c r="K4" s="184">
        <v>5</v>
      </c>
      <c r="L4" s="184">
        <v>6</v>
      </c>
      <c r="M4" s="184">
        <v>7</v>
      </c>
      <c r="N4" s="184">
        <v>8</v>
      </c>
      <c r="O4" s="184">
        <v>9</v>
      </c>
      <c r="P4" s="184">
        <v>10</v>
      </c>
      <c r="Q4" s="184">
        <v>11</v>
      </c>
      <c r="R4" s="184">
        <v>12</v>
      </c>
      <c r="S4" s="184">
        <v>13</v>
      </c>
      <c r="T4" s="184">
        <v>14</v>
      </c>
      <c r="U4" s="184">
        <v>15</v>
      </c>
      <c r="V4" s="184">
        <v>16</v>
      </c>
      <c r="W4" s="184">
        <v>17</v>
      </c>
      <c r="X4" s="184">
        <v>18</v>
      </c>
      <c r="Y4" s="184">
        <v>19</v>
      </c>
      <c r="Z4" s="184">
        <v>20</v>
      </c>
      <c r="AA4" s="184">
        <v>21</v>
      </c>
      <c r="AB4" s="184">
        <v>22</v>
      </c>
      <c r="AC4" s="184"/>
      <c r="AD4" s="184"/>
      <c r="AE4" s="54"/>
    </row>
    <row r="5" spans="1:57" ht="15" customHeight="1" thickBot="1" x14ac:dyDescent="0.3">
      <c r="B5" s="190" t="s">
        <v>6</v>
      </c>
      <c r="C5" s="329" t="s">
        <v>7</v>
      </c>
      <c r="D5" s="192">
        <v>45746</v>
      </c>
      <c r="E5" s="322" t="s">
        <v>8</v>
      </c>
      <c r="F5" s="323">
        <v>19</v>
      </c>
      <c r="G5" s="323">
        <v>19</v>
      </c>
      <c r="H5" s="324">
        <v>19</v>
      </c>
      <c r="I5" s="324">
        <v>19</v>
      </c>
      <c r="J5" s="323"/>
      <c r="K5" s="324">
        <v>15</v>
      </c>
      <c r="L5" s="323">
        <v>15</v>
      </c>
      <c r="M5" s="323">
        <v>16</v>
      </c>
      <c r="N5" s="323">
        <v>16</v>
      </c>
      <c r="O5" s="323">
        <v>29</v>
      </c>
      <c r="P5" s="323">
        <v>9</v>
      </c>
      <c r="Q5" s="323">
        <v>9</v>
      </c>
      <c r="R5" s="325">
        <v>15</v>
      </c>
      <c r="S5" s="325">
        <v>10</v>
      </c>
      <c r="T5" s="325">
        <v>10</v>
      </c>
      <c r="U5" s="325">
        <v>16</v>
      </c>
      <c r="V5" s="325">
        <v>14</v>
      </c>
      <c r="W5" s="325">
        <v>14</v>
      </c>
      <c r="X5" s="325">
        <v>14</v>
      </c>
      <c r="Y5" s="325">
        <v>39</v>
      </c>
      <c r="Z5" s="325">
        <v>11</v>
      </c>
      <c r="AA5" s="325">
        <v>11</v>
      </c>
      <c r="AB5" s="325">
        <v>5</v>
      </c>
      <c r="AC5" s="179"/>
      <c r="AD5" s="195"/>
      <c r="AE5" s="130">
        <f>F5+F6+F7+G5+G6+G7+H5+H6+H7+I5+I6+I7+K5+K6+K7+L5+L6+L7+M5+M6+M7+N5+N6+N7+O5+O6+O7+P5+P6+P7+Q5+Q6+Q7+R5+R6+R7+S5+S6+S7+T5+T6+T7+U5+U6+U7+V5+V6+V7+W5+W6+W7+X5+X6+X7+Y5+Y6+Y7+Z5+Z6+Z7+AA5+AA6+AA7+AB5+AB6+AB7</f>
        <v>998</v>
      </c>
      <c r="AF5" s="1">
        <v>22</v>
      </c>
      <c r="AG5" s="38"/>
      <c r="AH5" s="39"/>
      <c r="AI5" s="23"/>
      <c r="AJ5" s="1"/>
      <c r="AK5" s="38"/>
      <c r="AL5" s="39"/>
      <c r="AM5" s="39"/>
      <c r="AN5" s="1"/>
      <c r="AO5" s="38"/>
      <c r="AP5" s="40"/>
      <c r="AQ5" s="45"/>
      <c r="AR5" s="46">
        <f>AE5/AF5</f>
        <v>45.363636363636367</v>
      </c>
      <c r="AS5" s="33"/>
    </row>
    <row r="6" spans="1:57" ht="15" customHeight="1" x14ac:dyDescent="0.25">
      <c r="B6" s="3"/>
      <c r="C6" s="185"/>
      <c r="D6" s="330"/>
      <c r="E6" s="67" t="s">
        <v>9</v>
      </c>
      <c r="F6" s="55">
        <v>24</v>
      </c>
      <c r="G6" s="55">
        <v>22</v>
      </c>
      <c r="H6" s="56">
        <v>13</v>
      </c>
      <c r="I6" s="56">
        <v>21</v>
      </c>
      <c r="J6" s="55"/>
      <c r="K6" s="56">
        <v>19</v>
      </c>
      <c r="L6" s="55">
        <v>17</v>
      </c>
      <c r="M6" s="55">
        <v>17</v>
      </c>
      <c r="N6" s="55">
        <v>20</v>
      </c>
      <c r="O6" s="55">
        <v>8</v>
      </c>
      <c r="P6" s="55">
        <v>24</v>
      </c>
      <c r="Q6" s="55">
        <v>24</v>
      </c>
      <c r="R6" s="132">
        <v>17</v>
      </c>
      <c r="S6" s="132">
        <v>20</v>
      </c>
      <c r="T6" s="132">
        <v>21</v>
      </c>
      <c r="U6" s="132">
        <v>19</v>
      </c>
      <c r="V6" s="132">
        <v>19</v>
      </c>
      <c r="W6" s="132">
        <v>21</v>
      </c>
      <c r="X6" s="132">
        <v>24</v>
      </c>
      <c r="Y6" s="132">
        <v>2</v>
      </c>
      <c r="Z6" s="132">
        <v>21</v>
      </c>
      <c r="AA6" s="132">
        <v>22</v>
      </c>
      <c r="AB6" s="132">
        <v>18</v>
      </c>
      <c r="AC6" s="320"/>
      <c r="AD6" s="321"/>
      <c r="AE6" s="130"/>
      <c r="AF6" s="1"/>
      <c r="AG6" s="167"/>
      <c r="AH6" s="168"/>
      <c r="AI6" s="169"/>
      <c r="AJ6" s="1"/>
      <c r="AK6" s="167"/>
      <c r="AL6" s="168"/>
      <c r="AM6" s="168"/>
      <c r="AN6" s="1"/>
      <c r="AO6" s="170"/>
      <c r="AP6" s="171"/>
      <c r="AQ6" s="171"/>
      <c r="AR6" s="33"/>
      <c r="AS6" s="33"/>
    </row>
    <row r="7" spans="1:57" ht="16.5" thickBot="1" x14ac:dyDescent="0.3">
      <c r="B7" s="3"/>
      <c r="C7" s="185"/>
      <c r="D7" s="331"/>
      <c r="E7" s="327" t="s">
        <v>10</v>
      </c>
      <c r="F7" s="55">
        <v>10</v>
      </c>
      <c r="G7" s="55">
        <v>8</v>
      </c>
      <c r="H7" s="55">
        <v>12</v>
      </c>
      <c r="I7" s="55">
        <v>15</v>
      </c>
      <c r="J7" s="55"/>
      <c r="K7" s="55">
        <v>11</v>
      </c>
      <c r="L7" s="55">
        <v>9</v>
      </c>
      <c r="M7" s="55">
        <v>12</v>
      </c>
      <c r="N7" s="55">
        <v>9</v>
      </c>
      <c r="O7" s="55">
        <v>11</v>
      </c>
      <c r="P7" s="55">
        <v>11</v>
      </c>
      <c r="Q7" s="55">
        <v>10</v>
      </c>
      <c r="R7" s="55">
        <v>10</v>
      </c>
      <c r="S7" s="332">
        <v>10</v>
      </c>
      <c r="T7" s="166">
        <v>10</v>
      </c>
      <c r="U7" s="166">
        <v>14</v>
      </c>
      <c r="V7" s="166">
        <v>12</v>
      </c>
      <c r="W7" s="166">
        <v>13</v>
      </c>
      <c r="X7" s="164">
        <v>11</v>
      </c>
      <c r="Y7" s="164">
        <v>12</v>
      </c>
      <c r="Z7" s="164">
        <v>11</v>
      </c>
      <c r="AA7" s="164">
        <v>13</v>
      </c>
      <c r="AB7" s="166">
        <v>7</v>
      </c>
      <c r="AC7" s="208"/>
      <c r="AD7" s="208"/>
      <c r="AE7" s="130"/>
      <c r="AF7" s="1"/>
      <c r="AG7" s="167"/>
      <c r="AH7" s="168"/>
      <c r="AI7" s="169"/>
      <c r="AJ7" s="1"/>
      <c r="AK7" s="167"/>
      <c r="AL7" s="168"/>
      <c r="AM7" s="168"/>
      <c r="AN7" s="1"/>
      <c r="AO7" s="170"/>
      <c r="AP7" s="171"/>
      <c r="AQ7" s="171"/>
      <c r="AR7" s="33"/>
      <c r="AS7" s="33"/>
    </row>
    <row r="8" spans="1:57" ht="15.75" customHeight="1" thickBot="1" x14ac:dyDescent="0.25">
      <c r="A8" s="300" t="s">
        <v>11</v>
      </c>
      <c r="B8" s="65" t="s">
        <v>12</v>
      </c>
      <c r="C8" s="179" t="s">
        <v>13</v>
      </c>
      <c r="D8" s="195" t="s">
        <v>14</v>
      </c>
      <c r="E8" s="178" t="s">
        <v>15</v>
      </c>
      <c r="F8" s="336"/>
      <c r="G8" s="210"/>
      <c r="H8" s="210"/>
      <c r="I8" s="243"/>
      <c r="J8" s="243" t="s">
        <v>16</v>
      </c>
      <c r="K8" s="213"/>
      <c r="L8" s="213"/>
      <c r="M8" s="213"/>
      <c r="N8" s="213"/>
      <c r="O8" s="213"/>
      <c r="P8" s="213"/>
      <c r="Q8" s="210"/>
      <c r="R8" s="213"/>
      <c r="S8" s="210"/>
      <c r="T8" s="210"/>
      <c r="U8" s="213"/>
      <c r="V8" s="213"/>
      <c r="W8" s="210"/>
      <c r="X8" s="213"/>
      <c r="Y8" s="213"/>
      <c r="Z8" s="213"/>
      <c r="AA8" s="213"/>
      <c r="AB8" s="328"/>
      <c r="AC8" s="326"/>
      <c r="AD8" s="211"/>
      <c r="AG8">
        <v>13.7</v>
      </c>
      <c r="AH8">
        <v>76</v>
      </c>
      <c r="AI8" t="s">
        <v>17</v>
      </c>
      <c r="AK8">
        <v>17</v>
      </c>
      <c r="AL8">
        <v>87</v>
      </c>
      <c r="AO8" s="24">
        <v>13</v>
      </c>
      <c r="AP8" s="25">
        <v>71.11</v>
      </c>
      <c r="AQ8" s="25"/>
      <c r="AR8" s="33"/>
      <c r="AS8" s="33"/>
    </row>
    <row r="9" spans="1:57" ht="15.75" customHeight="1" x14ac:dyDescent="0.2">
      <c r="A9" s="306">
        <v>1</v>
      </c>
      <c r="B9" s="307" t="s">
        <v>31</v>
      </c>
      <c r="C9" s="308">
        <v>31</v>
      </c>
      <c r="D9" s="309" t="s">
        <v>340</v>
      </c>
      <c r="E9" s="261" t="s">
        <v>20</v>
      </c>
      <c r="F9" s="261" t="s">
        <v>21</v>
      </c>
      <c r="G9" s="261" t="s">
        <v>22</v>
      </c>
      <c r="H9" s="261" t="s">
        <v>23</v>
      </c>
      <c r="I9" s="261" t="s">
        <v>24</v>
      </c>
      <c r="J9" s="261" t="s">
        <v>25</v>
      </c>
      <c r="K9" s="261" t="s">
        <v>26</v>
      </c>
      <c r="L9" s="334" t="s">
        <v>27</v>
      </c>
      <c r="M9" s="261" t="s">
        <v>28</v>
      </c>
      <c r="N9" s="261" t="s">
        <v>29</v>
      </c>
      <c r="O9" s="261" t="s">
        <v>33</v>
      </c>
      <c r="P9" s="335" t="s">
        <v>30</v>
      </c>
      <c r="Q9" s="261" t="s">
        <v>381</v>
      </c>
      <c r="R9" s="261" t="s">
        <v>382</v>
      </c>
      <c r="S9" s="261" t="s">
        <v>383</v>
      </c>
      <c r="T9" s="261" t="s">
        <v>384</v>
      </c>
      <c r="U9" s="261" t="s">
        <v>385</v>
      </c>
      <c r="V9" s="261" t="s">
        <v>386</v>
      </c>
      <c r="W9" s="304" t="s">
        <v>387</v>
      </c>
      <c r="X9" s="261" t="s">
        <v>638</v>
      </c>
      <c r="Y9" s="261" t="s">
        <v>935</v>
      </c>
      <c r="Z9" s="261" t="s">
        <v>640</v>
      </c>
      <c r="AA9" s="261" t="s">
        <v>641</v>
      </c>
      <c r="AB9" s="270" t="s">
        <v>642</v>
      </c>
      <c r="AC9" s="147"/>
      <c r="AD9" s="138"/>
      <c r="AE9" s="150">
        <f>COUNTA(F9:I9,K9:AB9)</f>
        <v>22</v>
      </c>
      <c r="AF9">
        <f t="shared" ref="AF9:AF72" si="0">COUNTA(E9:AD9)</f>
        <v>24</v>
      </c>
      <c r="AJ9" s="31"/>
      <c r="AK9" s="6"/>
      <c r="AL9" s="6"/>
      <c r="AM9" s="6"/>
      <c r="AN9" s="31"/>
      <c r="AO9" s="31"/>
      <c r="AP9" s="31"/>
      <c r="AQ9" s="31"/>
      <c r="AR9" s="6" t="s">
        <v>34</v>
      </c>
      <c r="AS9" s="6"/>
      <c r="AT9" s="6"/>
      <c r="AU9" s="6"/>
      <c r="AV9" s="6"/>
      <c r="AW9" s="6"/>
      <c r="AX9" s="6"/>
      <c r="AY9" s="6"/>
      <c r="AZ9" s="6"/>
      <c r="BA9" s="6"/>
      <c r="BB9" s="6"/>
      <c r="BC9" s="6"/>
      <c r="BD9" s="6"/>
      <c r="BE9" s="6"/>
    </row>
    <row r="10" spans="1:57" ht="15.75" customHeight="1" x14ac:dyDescent="0.2">
      <c r="A10" s="310">
        <v>2</v>
      </c>
      <c r="B10" s="311" t="s">
        <v>35</v>
      </c>
      <c r="C10" s="312">
        <v>26</v>
      </c>
      <c r="D10" s="355" t="s">
        <v>19</v>
      </c>
      <c r="E10" s="261" t="s">
        <v>20</v>
      </c>
      <c r="F10" s="261" t="s">
        <v>21</v>
      </c>
      <c r="G10" s="261" t="s">
        <v>22</v>
      </c>
      <c r="H10" s="261" t="s">
        <v>23</v>
      </c>
      <c r="I10" s="261" t="s">
        <v>24</v>
      </c>
      <c r="J10" s="261" t="s">
        <v>25</v>
      </c>
      <c r="K10" s="261" t="s">
        <v>26</v>
      </c>
      <c r="L10" s="334" t="s">
        <v>27</v>
      </c>
      <c r="M10" s="261" t="s">
        <v>28</v>
      </c>
      <c r="N10" s="261" t="s">
        <v>29</v>
      </c>
      <c r="O10" s="261" t="s">
        <v>33</v>
      </c>
      <c r="P10" s="335" t="s">
        <v>30</v>
      </c>
      <c r="Q10" s="261" t="s">
        <v>381</v>
      </c>
      <c r="R10" s="261" t="s">
        <v>382</v>
      </c>
      <c r="S10" s="261" t="s">
        <v>383</v>
      </c>
      <c r="T10" s="261" t="s">
        <v>384</v>
      </c>
      <c r="U10" s="261" t="s">
        <v>385</v>
      </c>
      <c r="V10" s="261" t="s">
        <v>386</v>
      </c>
      <c r="W10" s="304" t="s">
        <v>387</v>
      </c>
      <c r="X10" s="261" t="s">
        <v>638</v>
      </c>
      <c r="Y10" s="261" t="s">
        <v>935</v>
      </c>
      <c r="Z10" s="261" t="s">
        <v>640</v>
      </c>
      <c r="AA10" s="261" t="s">
        <v>641</v>
      </c>
      <c r="AB10" s="270" t="s">
        <v>642</v>
      </c>
      <c r="AC10" s="138"/>
      <c r="AD10" s="270"/>
      <c r="AE10" s="150">
        <f t="shared" ref="AE10:AE73" si="1">COUNTA(F10:I10,K10:AB10)</f>
        <v>22</v>
      </c>
      <c r="AF10">
        <f t="shared" si="0"/>
        <v>24</v>
      </c>
      <c r="AJ10" s="31"/>
      <c r="AK10" s="6"/>
      <c r="AL10" s="6"/>
      <c r="AM10" s="6"/>
      <c r="AN10" s="31"/>
      <c r="AO10" s="31"/>
      <c r="AP10" s="31"/>
      <c r="AQ10" s="31"/>
      <c r="AR10" s="6" t="s">
        <v>34</v>
      </c>
      <c r="AS10" s="6"/>
      <c r="AT10" s="6"/>
      <c r="AU10" s="6"/>
      <c r="AV10" s="6"/>
      <c r="AW10" s="6"/>
      <c r="AX10" s="6"/>
      <c r="AY10" s="6"/>
      <c r="AZ10" s="6"/>
      <c r="BA10" s="6"/>
      <c r="BB10" s="6"/>
      <c r="BC10" s="6"/>
      <c r="BD10" s="6"/>
      <c r="BE10" s="6"/>
    </row>
    <row r="11" spans="1:57" ht="15.75" customHeight="1" x14ac:dyDescent="0.2">
      <c r="A11" s="310"/>
      <c r="B11" s="311" t="s">
        <v>38</v>
      </c>
      <c r="C11" s="312">
        <v>26</v>
      </c>
      <c r="D11" s="355" t="s">
        <v>19</v>
      </c>
      <c r="E11" s="261" t="s">
        <v>20</v>
      </c>
      <c r="F11" s="261" t="s">
        <v>21</v>
      </c>
      <c r="G11" s="261" t="s">
        <v>22</v>
      </c>
      <c r="H11" s="261" t="s">
        <v>23</v>
      </c>
      <c r="I11" s="261" t="s">
        <v>24</v>
      </c>
      <c r="J11" s="261" t="s">
        <v>25</v>
      </c>
      <c r="K11" s="261" t="s">
        <v>26</v>
      </c>
      <c r="L11" s="334" t="s">
        <v>27</v>
      </c>
      <c r="M11" s="261" t="s">
        <v>28</v>
      </c>
      <c r="N11" s="261" t="s">
        <v>29</v>
      </c>
      <c r="O11" s="261" t="s">
        <v>33</v>
      </c>
      <c r="P11" s="335" t="s">
        <v>30</v>
      </c>
      <c r="Q11" s="261" t="s">
        <v>381</v>
      </c>
      <c r="R11" s="261" t="s">
        <v>382</v>
      </c>
      <c r="S11" s="261" t="s">
        <v>383</v>
      </c>
      <c r="T11" s="261" t="s">
        <v>384</v>
      </c>
      <c r="U11" s="261" t="s">
        <v>385</v>
      </c>
      <c r="V11" s="261" t="s">
        <v>386</v>
      </c>
      <c r="W11" s="304" t="s">
        <v>387</v>
      </c>
      <c r="X11" s="261" t="s">
        <v>638</v>
      </c>
      <c r="Y11" s="261" t="s">
        <v>935</v>
      </c>
      <c r="Z11" s="261" t="s">
        <v>640</v>
      </c>
      <c r="AA11" s="261" t="s">
        <v>641</v>
      </c>
      <c r="AB11" s="270" t="s">
        <v>642</v>
      </c>
      <c r="AC11" s="147"/>
      <c r="AD11" s="270"/>
      <c r="AE11" s="150">
        <f t="shared" si="1"/>
        <v>22</v>
      </c>
      <c r="AF11">
        <f t="shared" si="0"/>
        <v>24</v>
      </c>
      <c r="AJ11" s="31"/>
      <c r="AN11" s="31"/>
      <c r="AO11" s="31"/>
      <c r="AP11" s="31"/>
      <c r="AQ11" s="31"/>
      <c r="AR11" s="6" t="s">
        <v>34</v>
      </c>
      <c r="AS11" s="6"/>
      <c r="AT11" s="6"/>
      <c r="AU11" s="6"/>
      <c r="AV11" s="6"/>
      <c r="AW11" s="6"/>
      <c r="AX11" s="6"/>
      <c r="AY11" s="6"/>
      <c r="AZ11" s="6"/>
      <c r="BA11" s="6"/>
      <c r="BB11" s="6"/>
      <c r="BC11" s="6"/>
      <c r="BD11" s="6"/>
      <c r="BE11" s="6"/>
    </row>
    <row r="12" spans="1:57" ht="15.75" customHeight="1" x14ac:dyDescent="0.2">
      <c r="A12" s="246">
        <v>4</v>
      </c>
      <c r="B12" s="252" t="s">
        <v>37</v>
      </c>
      <c r="C12" s="242">
        <v>24</v>
      </c>
      <c r="D12" s="249" t="s">
        <v>36</v>
      </c>
      <c r="E12" s="261" t="s">
        <v>20</v>
      </c>
      <c r="F12" s="261" t="s">
        <v>21</v>
      </c>
      <c r="G12" s="261" t="s">
        <v>22</v>
      </c>
      <c r="H12" s="261" t="s">
        <v>23</v>
      </c>
      <c r="I12" s="261" t="s">
        <v>24</v>
      </c>
      <c r="J12" s="261"/>
      <c r="K12" s="261" t="s">
        <v>26</v>
      </c>
      <c r="L12" s="334" t="s">
        <v>27</v>
      </c>
      <c r="M12" s="261" t="s">
        <v>28</v>
      </c>
      <c r="N12" s="261" t="s">
        <v>29</v>
      </c>
      <c r="O12" s="261" t="s">
        <v>33</v>
      </c>
      <c r="P12" s="335" t="s">
        <v>30</v>
      </c>
      <c r="Q12" s="261" t="s">
        <v>381</v>
      </c>
      <c r="R12" s="261" t="s">
        <v>382</v>
      </c>
      <c r="S12" s="261" t="s">
        <v>383</v>
      </c>
      <c r="T12" s="261" t="s">
        <v>384</v>
      </c>
      <c r="U12" s="261" t="s">
        <v>385</v>
      </c>
      <c r="V12" s="261" t="s">
        <v>386</v>
      </c>
      <c r="W12" s="304" t="s">
        <v>387</v>
      </c>
      <c r="X12" s="261" t="s">
        <v>638</v>
      </c>
      <c r="Y12" s="261" t="s">
        <v>935</v>
      </c>
      <c r="Z12" s="261" t="s">
        <v>640</v>
      </c>
      <c r="AA12" s="261" t="s">
        <v>641</v>
      </c>
      <c r="AB12" s="270" t="s">
        <v>642</v>
      </c>
      <c r="AC12" s="270"/>
      <c r="AD12" s="270"/>
      <c r="AE12" s="150">
        <f t="shared" si="1"/>
        <v>22</v>
      </c>
      <c r="AF12">
        <f t="shared" si="0"/>
        <v>23</v>
      </c>
      <c r="AJ12" s="31"/>
      <c r="AK12" s="6"/>
      <c r="AL12" s="6"/>
      <c r="AM12" s="6"/>
      <c r="AN12" s="31"/>
      <c r="AO12" s="31"/>
      <c r="AP12" s="31"/>
      <c r="AQ12" s="31"/>
      <c r="AR12" s="6" t="s">
        <v>34</v>
      </c>
      <c r="AS12" s="6"/>
      <c r="AT12" s="6"/>
      <c r="AU12" s="6"/>
      <c r="AV12" s="6"/>
      <c r="AW12" s="6"/>
      <c r="AX12" s="6"/>
      <c r="AY12" s="6"/>
      <c r="AZ12" s="6"/>
      <c r="BA12" s="6"/>
      <c r="BB12" s="6"/>
      <c r="BC12" s="6"/>
      <c r="BD12" s="6"/>
      <c r="BE12" s="6"/>
    </row>
    <row r="13" spans="1:57" ht="15.75" customHeight="1" x14ac:dyDescent="0.2">
      <c r="A13" s="246">
        <v>5</v>
      </c>
      <c r="B13" s="252" t="s">
        <v>18</v>
      </c>
      <c r="C13" s="242">
        <v>24</v>
      </c>
      <c r="D13" s="249" t="s">
        <v>19</v>
      </c>
      <c r="E13" s="261" t="s">
        <v>20</v>
      </c>
      <c r="F13" s="261" t="s">
        <v>21</v>
      </c>
      <c r="G13" s="261" t="s">
        <v>22</v>
      </c>
      <c r="H13" s="261" t="s">
        <v>23</v>
      </c>
      <c r="I13" s="261" t="s">
        <v>24</v>
      </c>
      <c r="J13" s="261" t="s">
        <v>25</v>
      </c>
      <c r="K13" s="261" t="s">
        <v>26</v>
      </c>
      <c r="L13" s="334" t="s">
        <v>27</v>
      </c>
      <c r="M13" s="261" t="s">
        <v>28</v>
      </c>
      <c r="N13" s="261" t="s">
        <v>29</v>
      </c>
      <c r="O13" s="263"/>
      <c r="P13" s="335" t="s">
        <v>30</v>
      </c>
      <c r="Q13" s="261" t="s">
        <v>381</v>
      </c>
      <c r="R13" s="261" t="s">
        <v>382</v>
      </c>
      <c r="S13" s="261" t="s">
        <v>383</v>
      </c>
      <c r="T13" s="261" t="s">
        <v>384</v>
      </c>
      <c r="U13" s="261" t="s">
        <v>385</v>
      </c>
      <c r="V13" s="261" t="s">
        <v>386</v>
      </c>
      <c r="W13" s="304" t="s">
        <v>387</v>
      </c>
      <c r="X13" s="261" t="s">
        <v>638</v>
      </c>
      <c r="Y13" s="261" t="s">
        <v>935</v>
      </c>
      <c r="Z13" s="261" t="s">
        <v>640</v>
      </c>
      <c r="AA13" s="261" t="s">
        <v>641</v>
      </c>
      <c r="AB13" s="270"/>
      <c r="AC13" s="147"/>
      <c r="AD13" s="138"/>
      <c r="AE13" s="150">
        <f t="shared" si="1"/>
        <v>20</v>
      </c>
      <c r="AF13">
        <f t="shared" si="0"/>
        <v>22</v>
      </c>
      <c r="AJ13" s="31"/>
      <c r="AK13" s="6"/>
      <c r="AL13" s="6"/>
      <c r="AM13" s="6"/>
      <c r="AN13" s="31"/>
      <c r="AO13" s="31"/>
      <c r="AP13" s="31"/>
      <c r="AQ13" s="31"/>
      <c r="AR13" s="6"/>
    </row>
    <row r="14" spans="1:57" ht="15.75" customHeight="1" x14ac:dyDescent="0.2">
      <c r="A14" s="246">
        <v>6</v>
      </c>
      <c r="B14" s="252" t="s">
        <v>51</v>
      </c>
      <c r="C14" s="242">
        <v>23</v>
      </c>
      <c r="D14" s="251" t="s">
        <v>19</v>
      </c>
      <c r="E14" s="261" t="s">
        <v>20</v>
      </c>
      <c r="F14" s="261" t="s">
        <v>21</v>
      </c>
      <c r="G14" s="261" t="s">
        <v>22</v>
      </c>
      <c r="H14" s="261" t="s">
        <v>23</v>
      </c>
      <c r="I14" s="261" t="s">
        <v>24</v>
      </c>
      <c r="J14" s="261" t="s">
        <v>25</v>
      </c>
      <c r="K14" s="261" t="s">
        <v>26</v>
      </c>
      <c r="L14" s="261"/>
      <c r="M14" s="261" t="s">
        <v>28</v>
      </c>
      <c r="N14" s="261" t="s">
        <v>29</v>
      </c>
      <c r="O14" s="261" t="s">
        <v>33</v>
      </c>
      <c r="P14" s="335" t="s">
        <v>30</v>
      </c>
      <c r="Q14" s="261" t="s">
        <v>381</v>
      </c>
      <c r="R14" s="261" t="s">
        <v>382</v>
      </c>
      <c r="S14" s="261" t="s">
        <v>383</v>
      </c>
      <c r="T14" s="261" t="s">
        <v>384</v>
      </c>
      <c r="U14" s="261" t="s">
        <v>385</v>
      </c>
      <c r="V14" s="261" t="s">
        <v>386</v>
      </c>
      <c r="W14" s="304" t="s">
        <v>387</v>
      </c>
      <c r="X14" s="261" t="s">
        <v>638</v>
      </c>
      <c r="Y14" s="261" t="s">
        <v>935</v>
      </c>
      <c r="Z14" s="261" t="s">
        <v>640</v>
      </c>
      <c r="AA14" s="261" t="s">
        <v>641</v>
      </c>
      <c r="AB14" s="270" t="s">
        <v>642</v>
      </c>
      <c r="AC14" s="270"/>
      <c r="AD14" s="270"/>
      <c r="AE14" s="150">
        <f t="shared" si="1"/>
        <v>21</v>
      </c>
      <c r="AF14">
        <f t="shared" si="0"/>
        <v>23</v>
      </c>
      <c r="AJ14" s="31"/>
    </row>
    <row r="15" spans="1:57" ht="15.75" customHeight="1" x14ac:dyDescent="0.2">
      <c r="A15" s="246">
        <v>7</v>
      </c>
      <c r="B15" s="252" t="s">
        <v>41</v>
      </c>
      <c r="C15" s="242">
        <v>23</v>
      </c>
      <c r="D15" s="249"/>
      <c r="E15" s="261" t="s">
        <v>20</v>
      </c>
      <c r="F15" s="261" t="s">
        <v>21</v>
      </c>
      <c r="G15" s="261" t="s">
        <v>22</v>
      </c>
      <c r="H15" s="261" t="s">
        <v>23</v>
      </c>
      <c r="I15" s="261" t="s">
        <v>24</v>
      </c>
      <c r="J15" s="261" t="s">
        <v>25</v>
      </c>
      <c r="K15" s="261" t="s">
        <v>26</v>
      </c>
      <c r="L15" s="334" t="s">
        <v>27</v>
      </c>
      <c r="M15" s="261"/>
      <c r="N15" s="261" t="s">
        <v>29</v>
      </c>
      <c r="O15" s="261" t="s">
        <v>33</v>
      </c>
      <c r="P15" s="335" t="s">
        <v>30</v>
      </c>
      <c r="Q15" s="261" t="s">
        <v>381</v>
      </c>
      <c r="R15" s="261" t="s">
        <v>382</v>
      </c>
      <c r="S15" s="261"/>
      <c r="T15" s="261" t="s">
        <v>384</v>
      </c>
      <c r="U15" s="261" t="s">
        <v>385</v>
      </c>
      <c r="V15" s="261"/>
      <c r="W15" s="304" t="s">
        <v>387</v>
      </c>
      <c r="X15" s="261" t="s">
        <v>638</v>
      </c>
      <c r="Y15" s="261" t="s">
        <v>935</v>
      </c>
      <c r="Z15" s="261" t="s">
        <v>640</v>
      </c>
      <c r="AA15" s="261" t="s">
        <v>641</v>
      </c>
      <c r="AB15" s="270" t="s">
        <v>937</v>
      </c>
      <c r="AC15" s="270"/>
      <c r="AD15" s="270"/>
      <c r="AE15" s="150">
        <f t="shared" si="1"/>
        <v>19</v>
      </c>
      <c r="AF15">
        <f t="shared" si="0"/>
        <v>21</v>
      </c>
      <c r="AJ15" s="31"/>
      <c r="AN15" s="31"/>
      <c r="AO15" s="31"/>
      <c r="AP15" s="31"/>
      <c r="AQ15" s="31"/>
      <c r="AR15" s="6"/>
    </row>
    <row r="16" spans="1:57" ht="15.75" customHeight="1" x14ac:dyDescent="0.2">
      <c r="A16" s="246">
        <v>8</v>
      </c>
      <c r="B16" s="252" t="s">
        <v>55</v>
      </c>
      <c r="C16" s="242">
        <v>22</v>
      </c>
      <c r="D16" s="249" t="s">
        <v>36</v>
      </c>
      <c r="E16" s="261" t="s">
        <v>20</v>
      </c>
      <c r="F16" s="261" t="s">
        <v>21</v>
      </c>
      <c r="G16" s="261" t="s">
        <v>22</v>
      </c>
      <c r="H16" s="261"/>
      <c r="I16" s="261" t="s">
        <v>24</v>
      </c>
      <c r="J16" s="261" t="s">
        <v>25</v>
      </c>
      <c r="K16" s="261" t="s">
        <v>26</v>
      </c>
      <c r="L16" s="334" t="s">
        <v>27</v>
      </c>
      <c r="M16" s="261" t="s">
        <v>28</v>
      </c>
      <c r="N16" s="261" t="s">
        <v>29</v>
      </c>
      <c r="O16" s="261"/>
      <c r="P16" s="335" t="s">
        <v>30</v>
      </c>
      <c r="Q16" s="261" t="s">
        <v>381</v>
      </c>
      <c r="R16" s="261" t="s">
        <v>382</v>
      </c>
      <c r="S16" s="261" t="s">
        <v>383</v>
      </c>
      <c r="T16" s="261" t="s">
        <v>384</v>
      </c>
      <c r="U16" s="261" t="s">
        <v>385</v>
      </c>
      <c r="V16" s="261" t="s">
        <v>386</v>
      </c>
      <c r="W16" s="304" t="s">
        <v>387</v>
      </c>
      <c r="X16" s="261" t="s">
        <v>638</v>
      </c>
      <c r="Y16" s="261" t="s">
        <v>935</v>
      </c>
      <c r="Z16" s="261" t="s">
        <v>640</v>
      </c>
      <c r="AA16" s="261" t="s">
        <v>641</v>
      </c>
      <c r="AB16" s="270" t="s">
        <v>642</v>
      </c>
      <c r="AC16" s="270"/>
      <c r="AD16" s="270"/>
      <c r="AE16" s="150">
        <f t="shared" si="1"/>
        <v>20</v>
      </c>
      <c r="AF16">
        <f t="shared" si="0"/>
        <v>22</v>
      </c>
      <c r="AJ16" s="31"/>
    </row>
    <row r="17" spans="1:45" ht="15.75" customHeight="1" x14ac:dyDescent="0.2">
      <c r="A17" s="246">
        <v>9</v>
      </c>
      <c r="B17" s="252" t="s">
        <v>43</v>
      </c>
      <c r="C17" s="242">
        <v>22</v>
      </c>
      <c r="D17" s="249" t="s">
        <v>19</v>
      </c>
      <c r="E17" s="261" t="s">
        <v>20</v>
      </c>
      <c r="F17" s="261" t="s">
        <v>21</v>
      </c>
      <c r="G17" s="261" t="s">
        <v>22</v>
      </c>
      <c r="H17" s="261" t="s">
        <v>23</v>
      </c>
      <c r="I17" s="261" t="s">
        <v>24</v>
      </c>
      <c r="J17" s="261"/>
      <c r="K17" s="261" t="s">
        <v>26</v>
      </c>
      <c r="L17" s="334" t="s">
        <v>27</v>
      </c>
      <c r="M17" s="261" t="s">
        <v>28</v>
      </c>
      <c r="N17" s="261" t="s">
        <v>29</v>
      </c>
      <c r="O17" s="261"/>
      <c r="P17" s="335" t="s">
        <v>30</v>
      </c>
      <c r="Q17" s="261" t="s">
        <v>381</v>
      </c>
      <c r="R17" s="261" t="s">
        <v>382</v>
      </c>
      <c r="S17" s="261"/>
      <c r="T17" s="261" t="s">
        <v>384</v>
      </c>
      <c r="U17" s="261" t="s">
        <v>385</v>
      </c>
      <c r="V17" s="261" t="s">
        <v>386</v>
      </c>
      <c r="W17" s="304" t="s">
        <v>387</v>
      </c>
      <c r="X17" s="261" t="s">
        <v>638</v>
      </c>
      <c r="Y17" s="261" t="s">
        <v>935</v>
      </c>
      <c r="Z17" s="261" t="s">
        <v>640</v>
      </c>
      <c r="AA17" s="261" t="s">
        <v>641</v>
      </c>
      <c r="AB17" s="270"/>
      <c r="AC17" s="270"/>
      <c r="AD17" s="270"/>
      <c r="AE17" s="150">
        <f t="shared" si="1"/>
        <v>19</v>
      </c>
      <c r="AF17">
        <f t="shared" si="0"/>
        <v>20</v>
      </c>
      <c r="AJ17" s="31"/>
      <c r="AR17" s="34"/>
    </row>
    <row r="18" spans="1:45" ht="15.75" hidden="1" customHeight="1" x14ac:dyDescent="0.2">
      <c r="A18" s="253"/>
      <c r="B18" s="252" t="s">
        <v>45</v>
      </c>
      <c r="C18" s="242"/>
      <c r="D18" s="249"/>
      <c r="E18" s="261"/>
      <c r="F18" s="261"/>
      <c r="G18" s="261"/>
      <c r="H18" s="68"/>
      <c r="I18" s="68"/>
      <c r="J18" s="261"/>
      <c r="K18" s="263"/>
      <c r="L18" s="263"/>
      <c r="M18" s="141"/>
      <c r="N18" s="261"/>
      <c r="O18" s="142"/>
      <c r="P18" s="335"/>
      <c r="Q18" s="142"/>
      <c r="R18" s="264"/>
      <c r="S18" s="263"/>
      <c r="T18" s="142"/>
      <c r="U18" s="176"/>
      <c r="V18" s="141"/>
      <c r="W18" s="176"/>
      <c r="X18" s="263"/>
      <c r="Y18" s="255"/>
      <c r="Z18" s="70"/>
      <c r="AA18" s="70"/>
      <c r="AB18" s="270"/>
      <c r="AC18" s="147"/>
      <c r="AD18" s="138"/>
      <c r="AE18" s="150">
        <f t="shared" si="1"/>
        <v>0</v>
      </c>
      <c r="AF18">
        <f t="shared" si="0"/>
        <v>0</v>
      </c>
      <c r="AJ18" s="31"/>
    </row>
    <row r="19" spans="1:45" ht="15.75" customHeight="1" x14ac:dyDescent="0.2">
      <c r="A19" s="246">
        <v>10</v>
      </c>
      <c r="B19" s="252" t="s">
        <v>46</v>
      </c>
      <c r="C19" s="242">
        <v>22</v>
      </c>
      <c r="D19" s="249"/>
      <c r="E19" s="261" t="s">
        <v>20</v>
      </c>
      <c r="F19" s="261" t="s">
        <v>21</v>
      </c>
      <c r="G19" s="261" t="s">
        <v>22</v>
      </c>
      <c r="H19" s="261" t="s">
        <v>23</v>
      </c>
      <c r="I19" s="261"/>
      <c r="J19" s="261" t="s">
        <v>25</v>
      </c>
      <c r="K19" s="261" t="s">
        <v>26</v>
      </c>
      <c r="L19" s="334" t="s">
        <v>27</v>
      </c>
      <c r="M19" s="261" t="s">
        <v>28</v>
      </c>
      <c r="N19" s="261" t="s">
        <v>29</v>
      </c>
      <c r="O19" s="261" t="s">
        <v>33</v>
      </c>
      <c r="P19" s="335" t="s">
        <v>30</v>
      </c>
      <c r="Q19" s="261"/>
      <c r="R19" s="261" t="s">
        <v>382</v>
      </c>
      <c r="S19" s="261" t="s">
        <v>383</v>
      </c>
      <c r="T19" s="261" t="s">
        <v>384</v>
      </c>
      <c r="U19" s="261" t="s">
        <v>385</v>
      </c>
      <c r="V19" s="261" t="s">
        <v>386</v>
      </c>
      <c r="W19" s="304" t="s">
        <v>387</v>
      </c>
      <c r="X19" s="261" t="s">
        <v>638</v>
      </c>
      <c r="Y19" s="261" t="s">
        <v>935</v>
      </c>
      <c r="Z19" s="261"/>
      <c r="AA19" s="261" t="s">
        <v>641</v>
      </c>
      <c r="AB19" s="270" t="s">
        <v>642</v>
      </c>
      <c r="AC19" s="147"/>
      <c r="AD19" s="138"/>
      <c r="AE19" s="150">
        <f t="shared" si="1"/>
        <v>19</v>
      </c>
      <c r="AF19">
        <f t="shared" si="0"/>
        <v>21</v>
      </c>
      <c r="AJ19" s="31"/>
      <c r="AN19" s="31"/>
      <c r="AO19" s="31"/>
      <c r="AP19" s="31"/>
      <c r="AQ19" s="31"/>
    </row>
    <row r="20" spans="1:45" ht="15.75" customHeight="1" x14ac:dyDescent="0.2">
      <c r="A20" s="253"/>
      <c r="B20" s="252" t="s">
        <v>56</v>
      </c>
      <c r="C20" s="242">
        <v>22</v>
      </c>
      <c r="D20" s="249"/>
      <c r="E20" s="261" t="s">
        <v>20</v>
      </c>
      <c r="F20" s="261"/>
      <c r="G20" s="261" t="s">
        <v>22</v>
      </c>
      <c r="H20" s="261" t="s">
        <v>23</v>
      </c>
      <c r="I20" s="261" t="s">
        <v>24</v>
      </c>
      <c r="J20" s="261" t="s">
        <v>25</v>
      </c>
      <c r="K20" s="261" t="s">
        <v>26</v>
      </c>
      <c r="L20" s="334" t="s">
        <v>27</v>
      </c>
      <c r="M20" s="261" t="s">
        <v>28</v>
      </c>
      <c r="N20" s="261" t="s">
        <v>29</v>
      </c>
      <c r="O20" s="261" t="s">
        <v>33</v>
      </c>
      <c r="P20" s="335"/>
      <c r="Q20" s="261" t="s">
        <v>381</v>
      </c>
      <c r="R20" s="261" t="s">
        <v>382</v>
      </c>
      <c r="S20" s="261" t="s">
        <v>383</v>
      </c>
      <c r="T20" s="261" t="s">
        <v>384</v>
      </c>
      <c r="U20" s="261"/>
      <c r="V20" s="261" t="s">
        <v>386</v>
      </c>
      <c r="W20" s="304" t="s">
        <v>387</v>
      </c>
      <c r="X20" s="261" t="s">
        <v>638</v>
      </c>
      <c r="Y20" s="261" t="s">
        <v>935</v>
      </c>
      <c r="Z20" s="261" t="s">
        <v>640</v>
      </c>
      <c r="AA20" s="261" t="s">
        <v>641</v>
      </c>
      <c r="AB20" s="270" t="s">
        <v>937</v>
      </c>
      <c r="AC20" s="270"/>
      <c r="AD20" s="138"/>
      <c r="AE20" s="150">
        <f t="shared" si="1"/>
        <v>19</v>
      </c>
      <c r="AF20">
        <f t="shared" si="0"/>
        <v>21</v>
      </c>
      <c r="AJ20" s="31"/>
      <c r="AN20" s="31"/>
      <c r="AO20" s="31"/>
      <c r="AP20" s="31"/>
      <c r="AQ20" s="31"/>
    </row>
    <row r="21" spans="1:45" ht="15.75" customHeight="1" x14ac:dyDescent="0.2">
      <c r="A21" s="253">
        <v>12</v>
      </c>
      <c r="B21" s="252" t="s">
        <v>54</v>
      </c>
      <c r="C21" s="242">
        <v>21</v>
      </c>
      <c r="D21" s="249" t="s">
        <v>36</v>
      </c>
      <c r="E21" s="261" t="s">
        <v>20</v>
      </c>
      <c r="F21" s="261" t="s">
        <v>21</v>
      </c>
      <c r="G21" s="261" t="s">
        <v>22</v>
      </c>
      <c r="H21" s="261" t="s">
        <v>23</v>
      </c>
      <c r="I21" s="261" t="s">
        <v>24</v>
      </c>
      <c r="J21" s="261"/>
      <c r="K21" s="261"/>
      <c r="L21" s="334" t="s">
        <v>27</v>
      </c>
      <c r="M21" s="261" t="s">
        <v>28</v>
      </c>
      <c r="N21" s="261" t="s">
        <v>29</v>
      </c>
      <c r="O21" s="261" t="s">
        <v>33</v>
      </c>
      <c r="P21" s="335" t="s">
        <v>30</v>
      </c>
      <c r="Q21" s="261" t="s">
        <v>381</v>
      </c>
      <c r="R21" s="261" t="s">
        <v>382</v>
      </c>
      <c r="S21" s="261" t="s">
        <v>383</v>
      </c>
      <c r="T21" s="261"/>
      <c r="U21" s="261" t="s">
        <v>385</v>
      </c>
      <c r="V21" s="261" t="s">
        <v>386</v>
      </c>
      <c r="W21" s="304" t="s">
        <v>387</v>
      </c>
      <c r="X21" s="261" t="s">
        <v>638</v>
      </c>
      <c r="Y21" s="261" t="s">
        <v>935</v>
      </c>
      <c r="Z21" s="261" t="s">
        <v>640</v>
      </c>
      <c r="AA21" s="261" t="s">
        <v>641</v>
      </c>
      <c r="AB21" s="270" t="s">
        <v>642</v>
      </c>
      <c r="AC21" s="147"/>
      <c r="AD21" s="270"/>
      <c r="AE21" s="150">
        <f t="shared" si="1"/>
        <v>20</v>
      </c>
      <c r="AF21">
        <f t="shared" si="0"/>
        <v>21</v>
      </c>
      <c r="AJ21" s="31"/>
    </row>
    <row r="22" spans="1:45" ht="15.75" customHeight="1" x14ac:dyDescent="0.2">
      <c r="A22" s="128"/>
      <c r="B22" s="252" t="s">
        <v>59</v>
      </c>
      <c r="C22" s="242">
        <v>21</v>
      </c>
      <c r="D22" s="249" t="s">
        <v>36</v>
      </c>
      <c r="E22" s="261" t="s">
        <v>20</v>
      </c>
      <c r="F22" s="261" t="s">
        <v>21</v>
      </c>
      <c r="G22" s="261" t="s">
        <v>22</v>
      </c>
      <c r="H22" s="261"/>
      <c r="I22" s="261"/>
      <c r="J22" s="261" t="s">
        <v>25</v>
      </c>
      <c r="K22" s="261" t="s">
        <v>26</v>
      </c>
      <c r="L22" s="334" t="s">
        <v>27</v>
      </c>
      <c r="M22" s="261" t="s">
        <v>28</v>
      </c>
      <c r="N22" s="261" t="s">
        <v>29</v>
      </c>
      <c r="O22" s="261" t="s">
        <v>33</v>
      </c>
      <c r="P22" s="335" t="s">
        <v>30</v>
      </c>
      <c r="Q22" s="261" t="s">
        <v>381</v>
      </c>
      <c r="R22" s="261" t="s">
        <v>382</v>
      </c>
      <c r="S22" s="263"/>
      <c r="T22" s="261" t="s">
        <v>384</v>
      </c>
      <c r="U22" s="261"/>
      <c r="V22" s="261" t="s">
        <v>386</v>
      </c>
      <c r="W22" s="304" t="s">
        <v>387</v>
      </c>
      <c r="X22" s="261" t="s">
        <v>638</v>
      </c>
      <c r="Y22" s="261" t="s">
        <v>935</v>
      </c>
      <c r="Z22" s="261" t="s">
        <v>640</v>
      </c>
      <c r="AA22" s="261" t="s">
        <v>641</v>
      </c>
      <c r="AB22" s="270" t="s">
        <v>642</v>
      </c>
      <c r="AC22" s="147"/>
      <c r="AD22" s="270"/>
      <c r="AE22" s="150">
        <f t="shared" si="1"/>
        <v>18</v>
      </c>
      <c r="AF22">
        <f t="shared" si="0"/>
        <v>20</v>
      </c>
      <c r="AJ22" s="31"/>
    </row>
    <row r="23" spans="1:45" ht="15.75" customHeight="1" x14ac:dyDescent="0.2">
      <c r="A23" s="253"/>
      <c r="B23" s="250" t="s">
        <v>72</v>
      </c>
      <c r="C23" s="242">
        <v>21</v>
      </c>
      <c r="D23" s="249" t="s">
        <v>36</v>
      </c>
      <c r="E23" s="261"/>
      <c r="F23" s="261" t="s">
        <v>21</v>
      </c>
      <c r="G23" s="261" t="s">
        <v>22</v>
      </c>
      <c r="H23" s="261" t="s">
        <v>23</v>
      </c>
      <c r="I23" s="261" t="s">
        <v>24</v>
      </c>
      <c r="J23" s="261"/>
      <c r="K23" s="261" t="s">
        <v>26</v>
      </c>
      <c r="L23" s="261"/>
      <c r="M23" s="261" t="s">
        <v>28</v>
      </c>
      <c r="N23" s="261" t="s">
        <v>29</v>
      </c>
      <c r="O23" s="261" t="s">
        <v>33</v>
      </c>
      <c r="P23" s="335" t="s">
        <v>30</v>
      </c>
      <c r="Q23" s="261" t="s">
        <v>381</v>
      </c>
      <c r="R23" s="261" t="s">
        <v>382</v>
      </c>
      <c r="S23" s="261" t="s">
        <v>383</v>
      </c>
      <c r="T23" s="261" t="s">
        <v>384</v>
      </c>
      <c r="U23" s="261" t="s">
        <v>385</v>
      </c>
      <c r="V23" s="261" t="s">
        <v>386</v>
      </c>
      <c r="W23" s="304" t="s">
        <v>387</v>
      </c>
      <c r="X23" s="261" t="s">
        <v>638</v>
      </c>
      <c r="Y23" s="261" t="s">
        <v>935</v>
      </c>
      <c r="Z23" s="261" t="s">
        <v>640</v>
      </c>
      <c r="AA23" s="261" t="s">
        <v>641</v>
      </c>
      <c r="AB23" s="270" t="s">
        <v>642</v>
      </c>
      <c r="AC23" s="270"/>
      <c r="AD23" s="270"/>
      <c r="AE23" s="150">
        <f t="shared" si="1"/>
        <v>21</v>
      </c>
      <c r="AF23">
        <f t="shared" si="0"/>
        <v>21</v>
      </c>
      <c r="AJ23" s="31"/>
      <c r="AN23" s="31"/>
      <c r="AO23" s="31"/>
      <c r="AP23" s="31"/>
      <c r="AQ23" s="31"/>
      <c r="AR23" s="34"/>
      <c r="AS23" s="34"/>
    </row>
    <row r="24" spans="1:45" ht="15.75" customHeight="1" x14ac:dyDescent="0.2">
      <c r="A24" s="253">
        <v>15</v>
      </c>
      <c r="B24" s="252" t="s">
        <v>66</v>
      </c>
      <c r="C24" s="242">
        <v>21</v>
      </c>
      <c r="D24" s="249" t="s">
        <v>19</v>
      </c>
      <c r="E24" s="261"/>
      <c r="F24" s="261" t="s">
        <v>21</v>
      </c>
      <c r="G24" s="261" t="s">
        <v>22</v>
      </c>
      <c r="H24" s="261" t="s">
        <v>23</v>
      </c>
      <c r="I24" s="261" t="s">
        <v>24</v>
      </c>
      <c r="J24" s="68"/>
      <c r="K24" s="261" t="s">
        <v>26</v>
      </c>
      <c r="L24" s="334" t="s">
        <v>27</v>
      </c>
      <c r="M24" s="261" t="s">
        <v>28</v>
      </c>
      <c r="N24" s="261"/>
      <c r="O24" s="261" t="s">
        <v>33</v>
      </c>
      <c r="P24" s="335" t="s">
        <v>30</v>
      </c>
      <c r="Q24" s="261" t="s">
        <v>381</v>
      </c>
      <c r="R24" s="261" t="s">
        <v>382</v>
      </c>
      <c r="S24" s="261" t="s">
        <v>383</v>
      </c>
      <c r="T24" s="261" t="s">
        <v>384</v>
      </c>
      <c r="U24" s="261" t="s">
        <v>385</v>
      </c>
      <c r="V24" s="261" t="s">
        <v>386</v>
      </c>
      <c r="W24" s="304" t="s">
        <v>387</v>
      </c>
      <c r="X24" s="261" t="s">
        <v>638</v>
      </c>
      <c r="Y24" s="261" t="s">
        <v>935</v>
      </c>
      <c r="Z24" s="261" t="s">
        <v>640</v>
      </c>
      <c r="AA24" s="261" t="s">
        <v>641</v>
      </c>
      <c r="AB24" s="270" t="s">
        <v>642</v>
      </c>
      <c r="AC24" s="147"/>
      <c r="AD24" s="138"/>
      <c r="AE24" s="150">
        <f t="shared" si="1"/>
        <v>21</v>
      </c>
      <c r="AF24">
        <f t="shared" si="0"/>
        <v>21</v>
      </c>
      <c r="AJ24" s="31"/>
      <c r="AN24" s="31"/>
      <c r="AO24" s="31"/>
      <c r="AP24" s="31"/>
      <c r="AQ24" s="31"/>
    </row>
    <row r="25" spans="1:45" ht="15.75" customHeight="1" x14ac:dyDescent="0.2">
      <c r="A25" s="246"/>
      <c r="B25" s="252" t="s">
        <v>53</v>
      </c>
      <c r="C25" s="242">
        <v>21</v>
      </c>
      <c r="D25" s="249" t="s">
        <v>19</v>
      </c>
      <c r="E25" s="261" t="s">
        <v>20</v>
      </c>
      <c r="F25" s="261" t="s">
        <v>21</v>
      </c>
      <c r="G25" s="261"/>
      <c r="H25" s="261" t="s">
        <v>23</v>
      </c>
      <c r="I25" s="261" t="s">
        <v>24</v>
      </c>
      <c r="J25" s="261" t="s">
        <v>25</v>
      </c>
      <c r="K25" s="261" t="s">
        <v>26</v>
      </c>
      <c r="L25" s="334" t="s">
        <v>27</v>
      </c>
      <c r="M25" s="261" t="s">
        <v>28</v>
      </c>
      <c r="N25" s="261" t="s">
        <v>29</v>
      </c>
      <c r="O25" s="261" t="s">
        <v>33</v>
      </c>
      <c r="P25" s="335"/>
      <c r="Q25" s="261" t="s">
        <v>381</v>
      </c>
      <c r="R25" s="261"/>
      <c r="S25" s="261" t="s">
        <v>383</v>
      </c>
      <c r="T25" s="261"/>
      <c r="U25" s="261" t="s">
        <v>385</v>
      </c>
      <c r="V25" s="261" t="s">
        <v>386</v>
      </c>
      <c r="W25" s="304" t="s">
        <v>387</v>
      </c>
      <c r="X25" s="261" t="s">
        <v>638</v>
      </c>
      <c r="Y25" s="261" t="s">
        <v>935</v>
      </c>
      <c r="Z25" s="261" t="s">
        <v>640</v>
      </c>
      <c r="AA25" s="261" t="s">
        <v>641</v>
      </c>
      <c r="AB25" s="270" t="s">
        <v>642</v>
      </c>
      <c r="AC25" s="147"/>
      <c r="AD25" s="138"/>
      <c r="AE25" s="150">
        <f t="shared" si="1"/>
        <v>18</v>
      </c>
      <c r="AF25">
        <f t="shared" si="0"/>
        <v>20</v>
      </c>
      <c r="AJ25" s="31"/>
      <c r="AN25" s="31"/>
      <c r="AO25" s="31"/>
      <c r="AP25" s="31"/>
      <c r="AQ25" s="31"/>
    </row>
    <row r="26" spans="1:45" ht="15.75" customHeight="1" x14ac:dyDescent="0.2">
      <c r="A26" s="253">
        <v>17</v>
      </c>
      <c r="B26" s="252" t="s">
        <v>39</v>
      </c>
      <c r="C26" s="242">
        <v>21</v>
      </c>
      <c r="D26" s="251"/>
      <c r="E26" s="261" t="s">
        <v>20</v>
      </c>
      <c r="F26" s="261" t="s">
        <v>40</v>
      </c>
      <c r="G26" s="261"/>
      <c r="H26" s="261" t="s">
        <v>23</v>
      </c>
      <c r="I26" s="261" t="s">
        <v>24</v>
      </c>
      <c r="J26" s="261" t="s">
        <v>25</v>
      </c>
      <c r="K26" s="261" t="s">
        <v>26</v>
      </c>
      <c r="L26" s="334" t="s">
        <v>27</v>
      </c>
      <c r="M26" s="261" t="s">
        <v>28</v>
      </c>
      <c r="N26" s="261" t="s">
        <v>29</v>
      </c>
      <c r="O26" s="261" t="s">
        <v>33</v>
      </c>
      <c r="P26" s="335" t="s">
        <v>30</v>
      </c>
      <c r="Q26" s="261"/>
      <c r="R26" s="261"/>
      <c r="S26" s="261" t="s">
        <v>383</v>
      </c>
      <c r="T26" s="261"/>
      <c r="U26" s="261" t="s">
        <v>385</v>
      </c>
      <c r="V26" s="261" t="s">
        <v>386</v>
      </c>
      <c r="W26" s="304" t="s">
        <v>387</v>
      </c>
      <c r="X26" s="261" t="s">
        <v>638</v>
      </c>
      <c r="Y26" s="261" t="s">
        <v>935</v>
      </c>
      <c r="Z26" s="261" t="s">
        <v>640</v>
      </c>
      <c r="AA26" s="261" t="s">
        <v>641</v>
      </c>
      <c r="AB26" s="270" t="s">
        <v>937</v>
      </c>
      <c r="AC26" s="138"/>
      <c r="AD26" s="270"/>
      <c r="AE26" s="150">
        <f t="shared" si="1"/>
        <v>18</v>
      </c>
      <c r="AF26">
        <f t="shared" si="0"/>
        <v>20</v>
      </c>
      <c r="AJ26" s="31"/>
      <c r="AN26" s="31"/>
      <c r="AO26" s="31"/>
      <c r="AP26" s="31"/>
      <c r="AQ26" s="31"/>
    </row>
    <row r="27" spans="1:45" ht="15.75" customHeight="1" x14ac:dyDescent="0.2">
      <c r="A27" s="246">
        <v>18</v>
      </c>
      <c r="B27" s="252" t="s">
        <v>57</v>
      </c>
      <c r="C27" s="242">
        <v>20</v>
      </c>
      <c r="D27" s="249" t="s">
        <v>36</v>
      </c>
      <c r="E27" s="261" t="s">
        <v>20</v>
      </c>
      <c r="F27" s="261" t="s">
        <v>21</v>
      </c>
      <c r="G27" s="261" t="s">
        <v>22</v>
      </c>
      <c r="H27" s="261" t="s">
        <v>23</v>
      </c>
      <c r="I27" s="261" t="s">
        <v>24</v>
      </c>
      <c r="J27" s="261" t="s">
        <v>25</v>
      </c>
      <c r="K27" s="261" t="s">
        <v>26</v>
      </c>
      <c r="L27" s="334" t="s">
        <v>27</v>
      </c>
      <c r="M27" s="261" t="s">
        <v>28</v>
      </c>
      <c r="N27" s="261"/>
      <c r="O27" s="261"/>
      <c r="P27" s="335" t="s">
        <v>30</v>
      </c>
      <c r="Q27" s="261" t="s">
        <v>381</v>
      </c>
      <c r="R27" s="261" t="s">
        <v>382</v>
      </c>
      <c r="S27" s="261" t="s">
        <v>383</v>
      </c>
      <c r="T27" s="261" t="s">
        <v>384</v>
      </c>
      <c r="U27" s="176"/>
      <c r="V27" s="261" t="s">
        <v>386</v>
      </c>
      <c r="W27" s="176"/>
      <c r="X27" s="261" t="s">
        <v>638</v>
      </c>
      <c r="Y27" s="261" t="s">
        <v>935</v>
      </c>
      <c r="Z27" s="261" t="s">
        <v>640</v>
      </c>
      <c r="AA27" s="261" t="s">
        <v>641</v>
      </c>
      <c r="AB27" s="270" t="s">
        <v>642</v>
      </c>
      <c r="AC27" s="270"/>
      <c r="AD27" s="138"/>
      <c r="AE27" s="150">
        <f t="shared" si="1"/>
        <v>18</v>
      </c>
      <c r="AF27">
        <f t="shared" si="0"/>
        <v>20</v>
      </c>
    </row>
    <row r="28" spans="1:45" ht="15.75" customHeight="1" x14ac:dyDescent="0.2">
      <c r="A28" s="246"/>
      <c r="B28" s="252" t="s">
        <v>63</v>
      </c>
      <c r="C28" s="242">
        <v>20</v>
      </c>
      <c r="D28" s="249" t="s">
        <v>36</v>
      </c>
      <c r="E28" s="261" t="s">
        <v>20</v>
      </c>
      <c r="F28" s="261" t="s">
        <v>21</v>
      </c>
      <c r="G28" s="261" t="s">
        <v>22</v>
      </c>
      <c r="H28" s="261" t="s">
        <v>23</v>
      </c>
      <c r="I28" s="261" t="s">
        <v>24</v>
      </c>
      <c r="J28" s="261"/>
      <c r="K28" s="261" t="s">
        <v>26</v>
      </c>
      <c r="L28" s="334" t="s">
        <v>27</v>
      </c>
      <c r="M28" s="261" t="s">
        <v>28</v>
      </c>
      <c r="N28" s="263"/>
      <c r="O28" s="261" t="s">
        <v>33</v>
      </c>
      <c r="P28" s="335" t="s">
        <v>30</v>
      </c>
      <c r="Q28" s="261" t="s">
        <v>381</v>
      </c>
      <c r="R28" s="261" t="s">
        <v>382</v>
      </c>
      <c r="S28" s="261" t="s">
        <v>383</v>
      </c>
      <c r="T28" s="261" t="s">
        <v>384</v>
      </c>
      <c r="U28" s="261" t="s">
        <v>385</v>
      </c>
      <c r="V28" s="261" t="s">
        <v>386</v>
      </c>
      <c r="W28" s="304"/>
      <c r="X28" s="261" t="s">
        <v>638</v>
      </c>
      <c r="Y28" s="261" t="s">
        <v>935</v>
      </c>
      <c r="Z28" s="261" t="s">
        <v>640</v>
      </c>
      <c r="AA28" s="261" t="s">
        <v>641</v>
      </c>
      <c r="AB28" s="221"/>
      <c r="AC28" s="147"/>
      <c r="AD28" s="138"/>
      <c r="AE28" s="150">
        <f t="shared" si="1"/>
        <v>19</v>
      </c>
      <c r="AF28">
        <f t="shared" si="0"/>
        <v>20</v>
      </c>
      <c r="AJ28" s="31"/>
    </row>
    <row r="29" spans="1:45" ht="15.75" customHeight="1" x14ac:dyDescent="0.2">
      <c r="A29" s="246">
        <v>20</v>
      </c>
      <c r="B29" s="252" t="s">
        <v>48</v>
      </c>
      <c r="C29" s="242">
        <v>20</v>
      </c>
      <c r="D29" s="251" t="s">
        <v>19</v>
      </c>
      <c r="E29" s="261" t="s">
        <v>20</v>
      </c>
      <c r="F29" s="261" t="s">
        <v>21</v>
      </c>
      <c r="G29" s="261" t="s">
        <v>22</v>
      </c>
      <c r="H29" s="261" t="s">
        <v>23</v>
      </c>
      <c r="I29" s="261" t="s">
        <v>24</v>
      </c>
      <c r="J29" s="261" t="s">
        <v>25</v>
      </c>
      <c r="K29" s="261" t="s">
        <v>26</v>
      </c>
      <c r="L29" s="334" t="s">
        <v>27</v>
      </c>
      <c r="M29" s="261"/>
      <c r="N29" s="261" t="s">
        <v>29</v>
      </c>
      <c r="O29" s="261" t="s">
        <v>33</v>
      </c>
      <c r="P29" s="335" t="s">
        <v>30</v>
      </c>
      <c r="Q29" s="261" t="s">
        <v>381</v>
      </c>
      <c r="R29" s="261" t="s">
        <v>382</v>
      </c>
      <c r="S29" s="261"/>
      <c r="T29" s="261"/>
      <c r="U29" s="261" t="s">
        <v>385</v>
      </c>
      <c r="V29" s="261" t="s">
        <v>386</v>
      </c>
      <c r="W29" s="304" t="s">
        <v>387</v>
      </c>
      <c r="X29" s="261"/>
      <c r="Y29" s="261" t="s">
        <v>935</v>
      </c>
      <c r="Z29" s="261" t="s">
        <v>640</v>
      </c>
      <c r="AA29" s="261" t="s">
        <v>641</v>
      </c>
      <c r="AB29" s="270" t="s">
        <v>642</v>
      </c>
      <c r="AC29" s="270"/>
      <c r="AD29" s="270"/>
      <c r="AE29" s="150">
        <f t="shared" si="1"/>
        <v>18</v>
      </c>
      <c r="AF29">
        <f t="shared" si="0"/>
        <v>20</v>
      </c>
      <c r="AJ29" s="31"/>
    </row>
    <row r="30" spans="1:45" ht="15.75" customHeight="1" x14ac:dyDescent="0.2">
      <c r="A30" s="246">
        <v>21</v>
      </c>
      <c r="B30" s="252" t="s">
        <v>49</v>
      </c>
      <c r="C30" s="242">
        <v>19</v>
      </c>
      <c r="D30" s="249" t="s">
        <v>19</v>
      </c>
      <c r="E30" s="261" t="s">
        <v>20</v>
      </c>
      <c r="F30" s="261" t="s">
        <v>21</v>
      </c>
      <c r="G30" s="261" t="s">
        <v>22</v>
      </c>
      <c r="H30" s="261"/>
      <c r="I30" s="261" t="s">
        <v>24</v>
      </c>
      <c r="J30" s="261" t="s">
        <v>25</v>
      </c>
      <c r="K30" s="261" t="s">
        <v>26</v>
      </c>
      <c r="L30" s="334" t="s">
        <v>27</v>
      </c>
      <c r="M30" s="261" t="s">
        <v>28</v>
      </c>
      <c r="N30" s="261" t="s">
        <v>29</v>
      </c>
      <c r="O30" s="261" t="s">
        <v>33</v>
      </c>
      <c r="P30" s="335" t="s">
        <v>30</v>
      </c>
      <c r="Q30" s="261"/>
      <c r="R30" s="261" t="s">
        <v>382</v>
      </c>
      <c r="S30" s="261" t="s">
        <v>383</v>
      </c>
      <c r="T30" s="261"/>
      <c r="U30" s="261" t="s">
        <v>385</v>
      </c>
      <c r="V30" s="261"/>
      <c r="W30" s="304" t="s">
        <v>387</v>
      </c>
      <c r="X30" s="261"/>
      <c r="Y30" s="261" t="s">
        <v>935</v>
      </c>
      <c r="Z30" s="261" t="s">
        <v>640</v>
      </c>
      <c r="AA30" s="261" t="s">
        <v>641</v>
      </c>
      <c r="AB30" s="270" t="s">
        <v>642</v>
      </c>
      <c r="AC30" s="270"/>
      <c r="AD30" s="138"/>
      <c r="AE30" s="150">
        <f t="shared" si="1"/>
        <v>17</v>
      </c>
      <c r="AF30">
        <f t="shared" si="0"/>
        <v>19</v>
      </c>
      <c r="AN30" s="31"/>
      <c r="AO30" s="31"/>
      <c r="AP30" s="31"/>
      <c r="AQ30" s="31"/>
    </row>
    <row r="31" spans="1:45" ht="15.75" customHeight="1" x14ac:dyDescent="0.2">
      <c r="A31" s="253">
        <v>22</v>
      </c>
      <c r="B31" s="252" t="s">
        <v>50</v>
      </c>
      <c r="C31" s="242">
        <v>19</v>
      </c>
      <c r="D31" s="251"/>
      <c r="E31" s="261" t="s">
        <v>20</v>
      </c>
      <c r="F31" s="261" t="s">
        <v>21</v>
      </c>
      <c r="G31" s="261" t="s">
        <v>22</v>
      </c>
      <c r="H31" s="261"/>
      <c r="I31" s="261" t="s">
        <v>24</v>
      </c>
      <c r="J31" s="261" t="s">
        <v>25</v>
      </c>
      <c r="K31" s="261" t="s">
        <v>26</v>
      </c>
      <c r="L31" s="334" t="s">
        <v>27</v>
      </c>
      <c r="M31" s="261" t="s">
        <v>28</v>
      </c>
      <c r="N31" s="261" t="s">
        <v>29</v>
      </c>
      <c r="O31" s="261" t="s">
        <v>33</v>
      </c>
      <c r="P31" s="335" t="s">
        <v>30</v>
      </c>
      <c r="Q31" s="261" t="s">
        <v>381</v>
      </c>
      <c r="R31" s="261" t="s">
        <v>382</v>
      </c>
      <c r="S31" s="261" t="s">
        <v>383</v>
      </c>
      <c r="T31" s="261"/>
      <c r="U31" s="261" t="s">
        <v>385</v>
      </c>
      <c r="V31" s="261" t="s">
        <v>386</v>
      </c>
      <c r="W31" s="261"/>
      <c r="X31" s="261"/>
      <c r="Y31" s="261" t="s">
        <v>935</v>
      </c>
      <c r="Z31" s="261" t="s">
        <v>640</v>
      </c>
      <c r="AA31" s="261"/>
      <c r="AB31" s="270" t="s">
        <v>642</v>
      </c>
      <c r="AC31" s="270"/>
      <c r="AD31" s="270"/>
      <c r="AE31" s="150">
        <f t="shared" si="1"/>
        <v>17</v>
      </c>
      <c r="AF31">
        <f t="shared" si="0"/>
        <v>19</v>
      </c>
      <c r="AJ31" s="31"/>
      <c r="AN31" s="31"/>
      <c r="AO31" s="31"/>
      <c r="AP31" s="31"/>
      <c r="AQ31" s="31"/>
    </row>
    <row r="32" spans="1:45" ht="15.75" customHeight="1" x14ac:dyDescent="0.2">
      <c r="A32" s="253"/>
      <c r="B32" s="252" t="s">
        <v>73</v>
      </c>
      <c r="C32" s="242">
        <v>19</v>
      </c>
      <c r="D32" s="249"/>
      <c r="E32" s="261" t="s">
        <v>20</v>
      </c>
      <c r="F32" s="261" t="s">
        <v>21</v>
      </c>
      <c r="G32" s="261" t="s">
        <v>22</v>
      </c>
      <c r="H32" s="261" t="s">
        <v>23</v>
      </c>
      <c r="I32" s="261" t="s">
        <v>24</v>
      </c>
      <c r="J32" s="261"/>
      <c r="K32" s="261"/>
      <c r="L32" s="334" t="s">
        <v>27</v>
      </c>
      <c r="M32" s="261" t="s">
        <v>28</v>
      </c>
      <c r="N32" s="261"/>
      <c r="O32" s="261" t="s">
        <v>33</v>
      </c>
      <c r="P32" s="335"/>
      <c r="Q32" s="261" t="s">
        <v>381</v>
      </c>
      <c r="R32" s="261" t="s">
        <v>382</v>
      </c>
      <c r="S32" s="261" t="s">
        <v>383</v>
      </c>
      <c r="T32" s="261" t="s">
        <v>384</v>
      </c>
      <c r="U32" s="261"/>
      <c r="V32" s="261"/>
      <c r="W32" s="304" t="s">
        <v>387</v>
      </c>
      <c r="X32" s="261" t="s">
        <v>638</v>
      </c>
      <c r="Y32" s="261" t="s">
        <v>935</v>
      </c>
      <c r="Z32" s="261" t="s">
        <v>640</v>
      </c>
      <c r="AA32" s="261" t="s">
        <v>641</v>
      </c>
      <c r="AB32" s="270" t="s">
        <v>642</v>
      </c>
      <c r="AC32" s="116"/>
      <c r="AD32" s="138"/>
      <c r="AE32" s="150">
        <f t="shared" si="1"/>
        <v>17</v>
      </c>
      <c r="AF32">
        <f t="shared" si="0"/>
        <v>18</v>
      </c>
      <c r="AJ32" s="31"/>
      <c r="AR32" s="34"/>
    </row>
    <row r="33" spans="1:44" ht="15.75" customHeight="1" x14ac:dyDescent="0.2">
      <c r="A33" s="246"/>
      <c r="B33" s="252" t="s">
        <v>84</v>
      </c>
      <c r="C33" s="242">
        <v>19</v>
      </c>
      <c r="D33" s="249"/>
      <c r="E33" s="261" t="s">
        <v>20</v>
      </c>
      <c r="F33" s="261" t="s">
        <v>40</v>
      </c>
      <c r="G33" s="261" t="s">
        <v>22</v>
      </c>
      <c r="H33" s="261" t="s">
        <v>23</v>
      </c>
      <c r="I33" s="261"/>
      <c r="J33" s="261"/>
      <c r="K33" s="261" t="s">
        <v>26</v>
      </c>
      <c r="L33" s="261"/>
      <c r="M33" s="261"/>
      <c r="N33" s="261" t="s">
        <v>29</v>
      </c>
      <c r="O33" s="261"/>
      <c r="P33" s="335" t="s">
        <v>30</v>
      </c>
      <c r="Q33" s="261" t="s">
        <v>381</v>
      </c>
      <c r="R33" s="261" t="s">
        <v>382</v>
      </c>
      <c r="S33" s="261" t="s">
        <v>383</v>
      </c>
      <c r="T33" s="261" t="s">
        <v>384</v>
      </c>
      <c r="U33" s="261" t="s">
        <v>385</v>
      </c>
      <c r="V33" s="261" t="s">
        <v>386</v>
      </c>
      <c r="W33" s="141"/>
      <c r="X33" s="263"/>
      <c r="Y33" s="261" t="s">
        <v>935</v>
      </c>
      <c r="Z33" s="261" t="s">
        <v>640</v>
      </c>
      <c r="AA33" s="261" t="s">
        <v>641</v>
      </c>
      <c r="AB33" s="270" t="s">
        <v>937</v>
      </c>
      <c r="AC33" s="270"/>
      <c r="AD33" s="270"/>
      <c r="AE33" s="150">
        <f t="shared" si="1"/>
        <v>16</v>
      </c>
      <c r="AF33">
        <f t="shared" si="0"/>
        <v>17</v>
      </c>
      <c r="AJ33" s="31"/>
      <c r="AR33" s="34"/>
    </row>
    <row r="34" spans="1:44" ht="15.75" hidden="1" customHeight="1" x14ac:dyDescent="0.2">
      <c r="A34" s="253"/>
      <c r="B34" s="252" t="s">
        <v>61</v>
      </c>
      <c r="C34" s="242"/>
      <c r="D34" s="249"/>
      <c r="E34" s="261"/>
      <c r="F34" s="261"/>
      <c r="G34" s="261"/>
      <c r="H34" s="261"/>
      <c r="I34" s="261"/>
      <c r="J34" s="261"/>
      <c r="K34" s="261"/>
      <c r="L34" s="261"/>
      <c r="M34" s="261"/>
      <c r="N34" s="261"/>
      <c r="O34" s="261"/>
      <c r="P34" s="335"/>
      <c r="Q34" s="261"/>
      <c r="R34" s="261"/>
      <c r="S34" s="261"/>
      <c r="T34" s="261"/>
      <c r="U34" s="261"/>
      <c r="V34" s="261"/>
      <c r="W34" s="304"/>
      <c r="X34" s="261"/>
      <c r="Y34" s="261"/>
      <c r="Z34" s="261"/>
      <c r="AA34" s="261"/>
      <c r="AB34" s="270"/>
      <c r="AC34" s="147"/>
      <c r="AD34" s="270"/>
      <c r="AE34" s="150">
        <f t="shared" si="1"/>
        <v>0</v>
      </c>
      <c r="AF34">
        <f t="shared" si="0"/>
        <v>0</v>
      </c>
      <c r="AJ34" s="31"/>
    </row>
    <row r="35" spans="1:44" ht="15.75" customHeight="1" x14ac:dyDescent="0.2">
      <c r="A35" s="246"/>
      <c r="B35" s="252" t="s">
        <v>52</v>
      </c>
      <c r="C35" s="242">
        <v>19</v>
      </c>
      <c r="D35" s="249"/>
      <c r="E35" s="261" t="s">
        <v>20</v>
      </c>
      <c r="F35" s="261" t="s">
        <v>21</v>
      </c>
      <c r="G35" s="261" t="s">
        <v>22</v>
      </c>
      <c r="H35" s="261"/>
      <c r="I35" s="261" t="s">
        <v>24</v>
      </c>
      <c r="J35" s="261" t="s">
        <v>25</v>
      </c>
      <c r="K35" s="261" t="s">
        <v>26</v>
      </c>
      <c r="L35" s="334" t="s">
        <v>27</v>
      </c>
      <c r="M35" s="261" t="s">
        <v>28</v>
      </c>
      <c r="N35" s="261" t="s">
        <v>29</v>
      </c>
      <c r="O35" s="261" t="s">
        <v>33</v>
      </c>
      <c r="P35" s="335" t="s">
        <v>30</v>
      </c>
      <c r="Q35" s="261" t="s">
        <v>381</v>
      </c>
      <c r="R35" s="261" t="s">
        <v>382</v>
      </c>
      <c r="S35" s="261"/>
      <c r="T35" s="261"/>
      <c r="U35" s="261" t="s">
        <v>385</v>
      </c>
      <c r="V35" s="261" t="s">
        <v>386</v>
      </c>
      <c r="W35" s="304"/>
      <c r="X35" s="261" t="s">
        <v>638</v>
      </c>
      <c r="Y35" s="261" t="s">
        <v>935</v>
      </c>
      <c r="Z35" s="261" t="s">
        <v>640</v>
      </c>
      <c r="AA35" s="261" t="s">
        <v>641</v>
      </c>
      <c r="AB35" s="270"/>
      <c r="AC35" s="270"/>
      <c r="AD35" s="270"/>
      <c r="AE35" s="150">
        <f t="shared" si="1"/>
        <v>17</v>
      </c>
      <c r="AF35">
        <f t="shared" si="0"/>
        <v>19</v>
      </c>
      <c r="AN35" s="31"/>
      <c r="AO35" s="31"/>
      <c r="AP35" s="31"/>
      <c r="AQ35" s="31"/>
    </row>
    <row r="36" spans="1:44" ht="15.75" customHeight="1" x14ac:dyDescent="0.2">
      <c r="A36" s="295">
        <v>26</v>
      </c>
      <c r="B36" s="252" t="s">
        <v>87</v>
      </c>
      <c r="C36" s="242">
        <v>18</v>
      </c>
      <c r="D36" s="249" t="s">
        <v>19</v>
      </c>
      <c r="E36" s="261" t="s">
        <v>20</v>
      </c>
      <c r="F36" s="261" t="s">
        <v>21</v>
      </c>
      <c r="G36" s="261"/>
      <c r="H36" s="261"/>
      <c r="I36" s="261" t="s">
        <v>24</v>
      </c>
      <c r="J36" s="261" t="s">
        <v>25</v>
      </c>
      <c r="K36" s="261"/>
      <c r="L36" s="261"/>
      <c r="M36" s="261" t="s">
        <v>28</v>
      </c>
      <c r="N36" s="261" t="s">
        <v>29</v>
      </c>
      <c r="O36" s="261" t="s">
        <v>33</v>
      </c>
      <c r="P36" s="335"/>
      <c r="Q36" s="261" t="s">
        <v>381</v>
      </c>
      <c r="R36" s="261" t="s">
        <v>382</v>
      </c>
      <c r="S36" s="261" t="s">
        <v>383</v>
      </c>
      <c r="T36" s="261" t="s">
        <v>384</v>
      </c>
      <c r="U36" s="261" t="s">
        <v>385</v>
      </c>
      <c r="V36" s="261" t="s">
        <v>386</v>
      </c>
      <c r="W36" s="304" t="s">
        <v>387</v>
      </c>
      <c r="X36" s="261" t="s">
        <v>638</v>
      </c>
      <c r="Y36" s="261" t="s">
        <v>935</v>
      </c>
      <c r="Z36" s="261" t="s">
        <v>640</v>
      </c>
      <c r="AA36" s="261" t="s">
        <v>641</v>
      </c>
      <c r="AB36" s="270" t="s">
        <v>642</v>
      </c>
      <c r="AC36" s="270"/>
      <c r="AD36" s="270"/>
      <c r="AE36" s="150">
        <f t="shared" si="1"/>
        <v>17</v>
      </c>
      <c r="AF36">
        <f t="shared" si="0"/>
        <v>19</v>
      </c>
      <c r="AJ36" s="31"/>
    </row>
    <row r="37" spans="1:44" ht="15.75" customHeight="1" x14ac:dyDescent="0.2">
      <c r="A37" s="246"/>
      <c r="B37" s="252" t="s">
        <v>65</v>
      </c>
      <c r="C37" s="242">
        <v>18</v>
      </c>
      <c r="D37" s="249" t="s">
        <v>19</v>
      </c>
      <c r="E37" s="261" t="s">
        <v>20</v>
      </c>
      <c r="F37" s="261" t="s">
        <v>21</v>
      </c>
      <c r="G37" s="261" t="s">
        <v>22</v>
      </c>
      <c r="H37" s="261" t="s">
        <v>23</v>
      </c>
      <c r="I37" s="261"/>
      <c r="J37" s="261" t="s">
        <v>25</v>
      </c>
      <c r="K37" s="261" t="s">
        <v>26</v>
      </c>
      <c r="L37" s="334" t="s">
        <v>27</v>
      </c>
      <c r="M37" s="261" t="s">
        <v>28</v>
      </c>
      <c r="N37" s="261"/>
      <c r="O37" s="261" t="s">
        <v>33</v>
      </c>
      <c r="P37" s="335"/>
      <c r="Q37" s="261"/>
      <c r="R37" s="261" t="s">
        <v>382</v>
      </c>
      <c r="S37" s="261" t="s">
        <v>383</v>
      </c>
      <c r="T37" s="261" t="s">
        <v>384</v>
      </c>
      <c r="U37" s="261" t="s">
        <v>385</v>
      </c>
      <c r="V37" s="261" t="s">
        <v>386</v>
      </c>
      <c r="W37" s="304"/>
      <c r="X37" s="261" t="s">
        <v>638</v>
      </c>
      <c r="Y37" s="261" t="s">
        <v>935</v>
      </c>
      <c r="Z37" s="261"/>
      <c r="AA37" s="261" t="s">
        <v>641</v>
      </c>
      <c r="AB37" s="270" t="s">
        <v>642</v>
      </c>
      <c r="AC37" s="138"/>
      <c r="AD37" s="270"/>
      <c r="AE37" s="150">
        <f t="shared" si="1"/>
        <v>16</v>
      </c>
      <c r="AF37">
        <f t="shared" si="0"/>
        <v>18</v>
      </c>
    </row>
    <row r="38" spans="1:44" ht="15.75" customHeight="1" x14ac:dyDescent="0.2">
      <c r="A38" s="253">
        <v>28</v>
      </c>
      <c r="B38" s="252" t="s">
        <v>64</v>
      </c>
      <c r="C38" s="242">
        <v>18</v>
      </c>
      <c r="D38" s="249"/>
      <c r="E38" s="261" t="s">
        <v>20</v>
      </c>
      <c r="F38" s="261" t="s">
        <v>21</v>
      </c>
      <c r="G38" s="261" t="s">
        <v>22</v>
      </c>
      <c r="H38" s="261" t="s">
        <v>23</v>
      </c>
      <c r="I38" s="261" t="s">
        <v>24</v>
      </c>
      <c r="J38" s="261"/>
      <c r="K38" s="261" t="s">
        <v>26</v>
      </c>
      <c r="L38" s="263"/>
      <c r="M38" s="261" t="s">
        <v>28</v>
      </c>
      <c r="N38" s="261"/>
      <c r="O38" s="261" t="s">
        <v>33</v>
      </c>
      <c r="P38" s="335" t="s">
        <v>30</v>
      </c>
      <c r="Q38" s="261" t="s">
        <v>381</v>
      </c>
      <c r="R38" s="263"/>
      <c r="S38" s="261" t="s">
        <v>383</v>
      </c>
      <c r="T38" s="261" t="s">
        <v>384</v>
      </c>
      <c r="U38" s="261"/>
      <c r="V38" s="261"/>
      <c r="W38" s="304" t="s">
        <v>387</v>
      </c>
      <c r="X38" s="261" t="s">
        <v>638</v>
      </c>
      <c r="Y38" s="261" t="s">
        <v>935</v>
      </c>
      <c r="Z38" s="261"/>
      <c r="AA38" s="261" t="s">
        <v>641</v>
      </c>
      <c r="AB38" s="270" t="s">
        <v>642</v>
      </c>
      <c r="AC38" s="147"/>
      <c r="AD38" s="138"/>
      <c r="AE38" s="150">
        <f t="shared" si="1"/>
        <v>16</v>
      </c>
      <c r="AF38">
        <f t="shared" si="0"/>
        <v>17</v>
      </c>
    </row>
    <row r="39" spans="1:44" ht="15.75" customHeight="1" x14ac:dyDescent="0.2">
      <c r="A39" s="253"/>
      <c r="B39" s="252" t="s">
        <v>62</v>
      </c>
      <c r="C39" s="242">
        <v>18</v>
      </c>
      <c r="D39" s="249"/>
      <c r="E39" s="261" t="s">
        <v>20</v>
      </c>
      <c r="F39" s="261" t="s">
        <v>21</v>
      </c>
      <c r="G39" s="261" t="s">
        <v>22</v>
      </c>
      <c r="H39" s="261" t="s">
        <v>23</v>
      </c>
      <c r="I39" s="261" t="s">
        <v>24</v>
      </c>
      <c r="J39" s="261"/>
      <c r="K39" s="263"/>
      <c r="L39" s="334" t="s">
        <v>27</v>
      </c>
      <c r="M39" s="261" t="s">
        <v>28</v>
      </c>
      <c r="N39" s="261" t="s">
        <v>29</v>
      </c>
      <c r="O39" s="261" t="s">
        <v>33</v>
      </c>
      <c r="P39" s="335" t="s">
        <v>30</v>
      </c>
      <c r="Q39" s="261" t="s">
        <v>381</v>
      </c>
      <c r="R39" s="261" t="s">
        <v>382</v>
      </c>
      <c r="S39" s="261" t="s">
        <v>383</v>
      </c>
      <c r="T39" s="261" t="s">
        <v>384</v>
      </c>
      <c r="U39" s="261" t="s">
        <v>385</v>
      </c>
      <c r="V39" s="261" t="s">
        <v>386</v>
      </c>
      <c r="W39" s="304" t="s">
        <v>387</v>
      </c>
      <c r="X39" s="261" t="s">
        <v>638</v>
      </c>
      <c r="Y39" s="261"/>
      <c r="Z39" s="261"/>
      <c r="AA39" s="261"/>
      <c r="AB39" s="270"/>
      <c r="AC39" s="270"/>
      <c r="AD39" s="270"/>
      <c r="AE39" s="150">
        <f t="shared" si="1"/>
        <v>17</v>
      </c>
      <c r="AF39">
        <f t="shared" si="0"/>
        <v>18</v>
      </c>
      <c r="AJ39" s="31"/>
      <c r="AR39" s="34"/>
    </row>
    <row r="40" spans="1:44" ht="15.75" customHeight="1" x14ac:dyDescent="0.2">
      <c r="A40" s="246">
        <v>30</v>
      </c>
      <c r="B40" s="252" t="s">
        <v>44</v>
      </c>
      <c r="C40" s="242">
        <v>17</v>
      </c>
      <c r="D40" s="249" t="s">
        <v>36</v>
      </c>
      <c r="E40" s="261" t="s">
        <v>20</v>
      </c>
      <c r="F40" s="261" t="s">
        <v>21</v>
      </c>
      <c r="G40" s="261" t="s">
        <v>22</v>
      </c>
      <c r="H40" s="261"/>
      <c r="I40" s="261" t="s">
        <v>24</v>
      </c>
      <c r="J40" s="261" t="s">
        <v>25</v>
      </c>
      <c r="K40" s="261" t="s">
        <v>26</v>
      </c>
      <c r="L40" s="334" t="s">
        <v>27</v>
      </c>
      <c r="M40" s="261" t="s">
        <v>28</v>
      </c>
      <c r="N40" s="261" t="s">
        <v>29</v>
      </c>
      <c r="O40" s="261" t="s">
        <v>33</v>
      </c>
      <c r="P40" s="335" t="s">
        <v>30</v>
      </c>
      <c r="Q40" s="261"/>
      <c r="R40" s="261"/>
      <c r="S40" s="263"/>
      <c r="T40" s="261"/>
      <c r="U40" s="261" t="s">
        <v>385</v>
      </c>
      <c r="V40" s="176"/>
      <c r="W40" s="304" t="s">
        <v>387</v>
      </c>
      <c r="X40" s="261" t="s">
        <v>638</v>
      </c>
      <c r="Y40" s="261"/>
      <c r="Z40" s="261" t="s">
        <v>640</v>
      </c>
      <c r="AA40" s="261" t="s">
        <v>641</v>
      </c>
      <c r="AB40" s="270" t="s">
        <v>642</v>
      </c>
      <c r="AC40" s="270"/>
      <c r="AD40" s="138"/>
      <c r="AE40" s="150">
        <f t="shared" si="1"/>
        <v>15</v>
      </c>
      <c r="AF40">
        <f t="shared" si="0"/>
        <v>17</v>
      </c>
      <c r="AJ40" s="31"/>
    </row>
    <row r="41" spans="1:44" ht="15.75" hidden="1" customHeight="1" x14ac:dyDescent="0.2">
      <c r="A41" s="253"/>
      <c r="B41" s="252" t="s">
        <v>68</v>
      </c>
      <c r="C41" s="242"/>
      <c r="D41" s="249"/>
      <c r="E41" s="261"/>
      <c r="F41" s="261"/>
      <c r="G41" s="261"/>
      <c r="H41" s="261"/>
      <c r="I41" s="261"/>
      <c r="J41" s="261"/>
      <c r="K41" s="261"/>
      <c r="L41" s="142"/>
      <c r="M41" s="141"/>
      <c r="N41" s="261"/>
      <c r="O41" s="261"/>
      <c r="P41" s="335"/>
      <c r="Q41" s="261"/>
      <c r="R41" s="261"/>
      <c r="S41" s="261"/>
      <c r="T41" s="261"/>
      <c r="U41" s="261"/>
      <c r="V41" s="264"/>
      <c r="W41" s="261"/>
      <c r="X41" s="261"/>
      <c r="Y41" s="141"/>
      <c r="Z41" s="176"/>
      <c r="AA41" s="176"/>
      <c r="AB41" s="221"/>
      <c r="AC41" s="138"/>
      <c r="AD41" s="138"/>
      <c r="AE41" s="150">
        <f t="shared" si="1"/>
        <v>0</v>
      </c>
      <c r="AF41">
        <f t="shared" si="0"/>
        <v>0</v>
      </c>
      <c r="AN41" s="31"/>
      <c r="AO41" s="31"/>
      <c r="AP41" s="31"/>
      <c r="AQ41" s="31"/>
      <c r="AR41" s="34"/>
    </row>
    <row r="42" spans="1:44" ht="15.75" customHeight="1" x14ac:dyDescent="0.2">
      <c r="A42" s="246">
        <v>31</v>
      </c>
      <c r="B42" s="252" t="s">
        <v>92</v>
      </c>
      <c r="C42" s="242">
        <v>17</v>
      </c>
      <c r="D42" s="251"/>
      <c r="E42" s="261"/>
      <c r="F42" s="261" t="s">
        <v>21</v>
      </c>
      <c r="G42" s="261"/>
      <c r="H42" s="261" t="s">
        <v>23</v>
      </c>
      <c r="I42" s="261" t="s">
        <v>24</v>
      </c>
      <c r="J42" s="261"/>
      <c r="K42" s="261"/>
      <c r="L42" s="334" t="s">
        <v>27</v>
      </c>
      <c r="M42" s="261" t="s">
        <v>28</v>
      </c>
      <c r="N42" s="261" t="s">
        <v>29</v>
      </c>
      <c r="O42" s="261" t="s">
        <v>33</v>
      </c>
      <c r="P42" s="335"/>
      <c r="Q42" s="261" t="s">
        <v>381</v>
      </c>
      <c r="R42" s="261"/>
      <c r="S42" s="261" t="s">
        <v>383</v>
      </c>
      <c r="T42" s="261" t="s">
        <v>384</v>
      </c>
      <c r="U42" s="261" t="s">
        <v>385</v>
      </c>
      <c r="V42" s="261" t="s">
        <v>386</v>
      </c>
      <c r="W42" s="304" t="s">
        <v>387</v>
      </c>
      <c r="X42" s="261" t="s">
        <v>638</v>
      </c>
      <c r="Y42" s="261" t="s">
        <v>935</v>
      </c>
      <c r="Z42" s="264" t="s">
        <v>640</v>
      </c>
      <c r="AA42" s="261"/>
      <c r="AB42" s="270" t="s">
        <v>937</v>
      </c>
      <c r="AC42" s="270"/>
      <c r="AD42" s="270"/>
      <c r="AE42" s="150">
        <f t="shared" si="1"/>
        <v>17</v>
      </c>
      <c r="AF42">
        <f t="shared" si="0"/>
        <v>17</v>
      </c>
      <c r="AN42" s="31"/>
      <c r="AO42" s="31"/>
      <c r="AP42" s="31"/>
      <c r="AQ42" s="31"/>
    </row>
    <row r="43" spans="1:44" ht="15.75" hidden="1" customHeight="1" x14ac:dyDescent="0.2">
      <c r="A43" s="253"/>
      <c r="B43" s="252" t="s">
        <v>70</v>
      </c>
      <c r="C43" s="242"/>
      <c r="D43" s="249"/>
      <c r="E43" s="68"/>
      <c r="F43" s="261"/>
      <c r="G43" s="261"/>
      <c r="H43" s="261"/>
      <c r="I43" s="261"/>
      <c r="J43" s="261"/>
      <c r="K43" s="261"/>
      <c r="L43" s="261"/>
      <c r="M43" s="141"/>
      <c r="N43" s="261"/>
      <c r="O43" s="142"/>
      <c r="P43" s="335"/>
      <c r="Q43" s="264"/>
      <c r="R43" s="263"/>
      <c r="S43" s="261"/>
      <c r="T43" s="264"/>
      <c r="U43" s="261"/>
      <c r="V43" s="261"/>
      <c r="W43" s="264"/>
      <c r="X43" s="261"/>
      <c r="Y43" s="261"/>
      <c r="Z43" s="261"/>
      <c r="AA43" s="261"/>
      <c r="AB43" s="270"/>
      <c r="AC43" s="270"/>
      <c r="AD43" s="270"/>
      <c r="AE43" s="150">
        <f t="shared" si="1"/>
        <v>0</v>
      </c>
      <c r="AF43">
        <f t="shared" si="0"/>
        <v>0</v>
      </c>
    </row>
    <row r="44" spans="1:44" ht="15.75" customHeight="1" x14ac:dyDescent="0.2">
      <c r="A44" s="246">
        <v>32</v>
      </c>
      <c r="B44" s="252" t="s">
        <v>938</v>
      </c>
      <c r="C44" s="242">
        <v>16</v>
      </c>
      <c r="D44" s="249" t="s">
        <v>32</v>
      </c>
      <c r="E44" s="261"/>
      <c r="F44" s="261" t="s">
        <v>21</v>
      </c>
      <c r="G44" s="261" t="s">
        <v>22</v>
      </c>
      <c r="H44" s="261" t="s">
        <v>23</v>
      </c>
      <c r="I44" s="261" t="s">
        <v>24</v>
      </c>
      <c r="J44" s="261"/>
      <c r="K44" s="261"/>
      <c r="L44" s="334" t="s">
        <v>27</v>
      </c>
      <c r="M44" s="261" t="s">
        <v>28</v>
      </c>
      <c r="N44" s="261" t="s">
        <v>29</v>
      </c>
      <c r="O44" s="261" t="s">
        <v>33</v>
      </c>
      <c r="P44" s="335"/>
      <c r="Q44" s="261"/>
      <c r="R44" s="261"/>
      <c r="S44" s="261"/>
      <c r="T44" s="261" t="s">
        <v>384</v>
      </c>
      <c r="U44" s="261" t="s">
        <v>385</v>
      </c>
      <c r="V44" s="261" t="s">
        <v>386</v>
      </c>
      <c r="W44" s="304"/>
      <c r="X44" s="261" t="s">
        <v>638</v>
      </c>
      <c r="Y44" s="261" t="s">
        <v>935</v>
      </c>
      <c r="Z44" s="261" t="s">
        <v>640</v>
      </c>
      <c r="AA44" s="261" t="s">
        <v>641</v>
      </c>
      <c r="AB44" s="270" t="s">
        <v>642</v>
      </c>
      <c r="AC44" s="270"/>
      <c r="AD44" s="138"/>
      <c r="AE44" s="150">
        <f t="shared" si="1"/>
        <v>16</v>
      </c>
      <c r="AF44">
        <f t="shared" si="0"/>
        <v>16</v>
      </c>
      <c r="AN44" s="31"/>
      <c r="AO44" s="31"/>
      <c r="AP44" s="31"/>
      <c r="AQ44" s="31"/>
    </row>
    <row r="45" spans="1:44" ht="15.75" customHeight="1" x14ac:dyDescent="0.2">
      <c r="A45" s="246">
        <v>33</v>
      </c>
      <c r="B45" s="252" t="s">
        <v>58</v>
      </c>
      <c r="C45" s="242">
        <v>16</v>
      </c>
      <c r="D45" s="251" t="s">
        <v>19</v>
      </c>
      <c r="E45" s="261" t="s">
        <v>20</v>
      </c>
      <c r="F45" s="261"/>
      <c r="G45" s="261" t="s">
        <v>22</v>
      </c>
      <c r="H45" s="261" t="s">
        <v>23</v>
      </c>
      <c r="I45" s="261" t="s">
        <v>24</v>
      </c>
      <c r="J45" s="261" t="s">
        <v>25</v>
      </c>
      <c r="K45" s="261" t="s">
        <v>26</v>
      </c>
      <c r="L45" s="334" t="s">
        <v>27</v>
      </c>
      <c r="M45" s="261"/>
      <c r="N45" s="261" t="s">
        <v>29</v>
      </c>
      <c r="O45" s="261" t="s">
        <v>33</v>
      </c>
      <c r="P45" s="335" t="s">
        <v>30</v>
      </c>
      <c r="Q45" s="261" t="s">
        <v>381</v>
      </c>
      <c r="R45" s="261" t="s">
        <v>382</v>
      </c>
      <c r="S45" s="261"/>
      <c r="T45" s="261"/>
      <c r="U45" s="261" t="s">
        <v>385</v>
      </c>
      <c r="V45" s="261" t="s">
        <v>386</v>
      </c>
      <c r="W45" s="261"/>
      <c r="X45" s="261" t="s">
        <v>638</v>
      </c>
      <c r="Y45" s="261"/>
      <c r="Z45" s="264"/>
      <c r="AA45" s="261" t="s">
        <v>641</v>
      </c>
      <c r="AB45" s="270"/>
      <c r="AC45" s="147"/>
      <c r="AD45" s="270"/>
      <c r="AE45" s="150">
        <f t="shared" si="1"/>
        <v>14</v>
      </c>
      <c r="AF45">
        <f t="shared" si="0"/>
        <v>16</v>
      </c>
      <c r="AN45" s="31"/>
      <c r="AO45" s="31"/>
      <c r="AP45" s="31"/>
      <c r="AQ45" s="31"/>
    </row>
    <row r="46" spans="1:44" ht="15.75" customHeight="1" x14ac:dyDescent="0.2">
      <c r="A46" s="253"/>
      <c r="B46" s="252" t="s">
        <v>67</v>
      </c>
      <c r="C46" s="242">
        <v>16</v>
      </c>
      <c r="D46" s="249" t="s">
        <v>19</v>
      </c>
      <c r="E46" s="261" t="s">
        <v>20</v>
      </c>
      <c r="F46" s="261" t="s">
        <v>21</v>
      </c>
      <c r="G46" s="261"/>
      <c r="H46" s="261" t="s">
        <v>23</v>
      </c>
      <c r="I46" s="261" t="s">
        <v>24</v>
      </c>
      <c r="J46" s="261"/>
      <c r="K46" s="261" t="s">
        <v>26</v>
      </c>
      <c r="L46" s="261"/>
      <c r="M46" s="261" t="s">
        <v>28</v>
      </c>
      <c r="N46" s="261" t="s">
        <v>29</v>
      </c>
      <c r="O46" s="261" t="s">
        <v>33</v>
      </c>
      <c r="P46" s="335" t="s">
        <v>30</v>
      </c>
      <c r="Q46" s="261"/>
      <c r="R46" s="261"/>
      <c r="S46" s="261" t="s">
        <v>383</v>
      </c>
      <c r="T46" s="261" t="s">
        <v>384</v>
      </c>
      <c r="U46" s="261"/>
      <c r="V46" s="261" t="s">
        <v>386</v>
      </c>
      <c r="W46" s="304" t="s">
        <v>387</v>
      </c>
      <c r="X46" s="261" t="s">
        <v>638</v>
      </c>
      <c r="Y46" s="261"/>
      <c r="Z46" s="261" t="s">
        <v>640</v>
      </c>
      <c r="AA46" s="261" t="s">
        <v>641</v>
      </c>
      <c r="AB46" s="270"/>
      <c r="AC46" s="270"/>
      <c r="AD46" s="270"/>
      <c r="AE46" s="150">
        <f t="shared" si="1"/>
        <v>15</v>
      </c>
      <c r="AF46">
        <f t="shared" si="0"/>
        <v>16</v>
      </c>
      <c r="AJ46" s="31"/>
    </row>
    <row r="47" spans="1:44" ht="15.75" customHeight="1" x14ac:dyDescent="0.2">
      <c r="A47" s="253"/>
      <c r="B47" s="252" t="s">
        <v>69</v>
      </c>
      <c r="C47" s="242">
        <v>16</v>
      </c>
      <c r="D47" s="249" t="s">
        <v>19</v>
      </c>
      <c r="E47" s="261" t="s">
        <v>20</v>
      </c>
      <c r="F47" s="261" t="s">
        <v>21</v>
      </c>
      <c r="G47" s="261" t="s">
        <v>22</v>
      </c>
      <c r="H47" s="261"/>
      <c r="I47" s="261"/>
      <c r="J47" s="261" t="s">
        <v>25</v>
      </c>
      <c r="K47" s="261" t="s">
        <v>26</v>
      </c>
      <c r="L47" s="334" t="s">
        <v>27</v>
      </c>
      <c r="M47" s="261" t="s">
        <v>28</v>
      </c>
      <c r="N47" s="261" t="s">
        <v>29</v>
      </c>
      <c r="O47" s="261" t="s">
        <v>33</v>
      </c>
      <c r="P47" s="335"/>
      <c r="Q47" s="261" t="s">
        <v>381</v>
      </c>
      <c r="R47" s="261" t="s">
        <v>382</v>
      </c>
      <c r="S47" s="261"/>
      <c r="T47" s="261"/>
      <c r="U47" s="261" t="s">
        <v>385</v>
      </c>
      <c r="V47" s="261" t="s">
        <v>386</v>
      </c>
      <c r="W47" s="304" t="s">
        <v>387</v>
      </c>
      <c r="X47" s="261" t="s">
        <v>638</v>
      </c>
      <c r="Y47" s="264"/>
      <c r="Z47" s="261"/>
      <c r="AA47" s="261"/>
      <c r="AB47" s="270"/>
      <c r="AC47" s="116"/>
      <c r="AD47" s="138"/>
      <c r="AE47" s="150">
        <f t="shared" si="1"/>
        <v>13</v>
      </c>
      <c r="AF47">
        <f t="shared" si="0"/>
        <v>15</v>
      </c>
    </row>
    <row r="48" spans="1:44" ht="15.75" customHeight="1" x14ac:dyDescent="0.2">
      <c r="A48" s="253">
        <v>36</v>
      </c>
      <c r="B48" s="252" t="s">
        <v>47</v>
      </c>
      <c r="C48" s="242">
        <v>15</v>
      </c>
      <c r="D48" s="251" t="s">
        <v>19</v>
      </c>
      <c r="E48" s="261" t="s">
        <v>20</v>
      </c>
      <c r="F48" s="261" t="s">
        <v>21</v>
      </c>
      <c r="G48" s="261" t="s">
        <v>22</v>
      </c>
      <c r="H48" s="261" t="s">
        <v>23</v>
      </c>
      <c r="I48" s="261"/>
      <c r="J48" s="261" t="s">
        <v>25</v>
      </c>
      <c r="K48" s="261" t="s">
        <v>26</v>
      </c>
      <c r="L48" s="334" t="s">
        <v>27</v>
      </c>
      <c r="M48" s="261" t="s">
        <v>28</v>
      </c>
      <c r="N48" s="261" t="s">
        <v>29</v>
      </c>
      <c r="O48" s="261" t="s">
        <v>33</v>
      </c>
      <c r="P48" s="335" t="s">
        <v>30</v>
      </c>
      <c r="Q48" s="261"/>
      <c r="R48" s="261"/>
      <c r="S48" s="261"/>
      <c r="T48" s="261" t="s">
        <v>384</v>
      </c>
      <c r="U48" s="261"/>
      <c r="V48" s="261" t="s">
        <v>386</v>
      </c>
      <c r="W48" s="304" t="s">
        <v>387</v>
      </c>
      <c r="X48" s="261"/>
      <c r="Y48" s="261"/>
      <c r="Z48" s="261"/>
      <c r="AA48" s="264" t="s">
        <v>641</v>
      </c>
      <c r="AB48" s="270"/>
      <c r="AC48" s="138"/>
      <c r="AD48" s="270"/>
      <c r="AE48" s="150">
        <f t="shared" si="1"/>
        <v>13</v>
      </c>
      <c r="AF48">
        <f t="shared" si="0"/>
        <v>15</v>
      </c>
    </row>
    <row r="49" spans="1:35" ht="15.75" hidden="1" customHeight="1" x14ac:dyDescent="0.2">
      <c r="A49" s="253"/>
      <c r="B49" s="252" t="s">
        <v>76</v>
      </c>
      <c r="C49" s="242"/>
      <c r="D49" s="249"/>
      <c r="E49" s="261"/>
      <c r="F49" s="261"/>
      <c r="G49" s="261"/>
      <c r="H49" s="261"/>
      <c r="I49" s="261"/>
      <c r="J49" s="261"/>
      <c r="K49" s="261"/>
      <c r="L49" s="124"/>
      <c r="M49" s="141"/>
      <c r="N49" s="261"/>
      <c r="O49" s="70"/>
      <c r="P49" s="335"/>
      <c r="Q49" s="116"/>
      <c r="R49" s="261"/>
      <c r="S49" s="261"/>
      <c r="T49" s="263"/>
      <c r="U49" s="261"/>
      <c r="V49" s="131"/>
      <c r="W49" s="131"/>
      <c r="X49" s="296"/>
      <c r="Y49" s="141"/>
      <c r="Z49" s="176"/>
      <c r="AA49" s="176"/>
      <c r="AB49" s="131"/>
      <c r="AC49" s="138"/>
      <c r="AD49" s="138"/>
      <c r="AE49" s="150">
        <f t="shared" si="1"/>
        <v>0</v>
      </c>
      <c r="AF49">
        <f t="shared" si="0"/>
        <v>0</v>
      </c>
    </row>
    <row r="50" spans="1:35" ht="15.75" customHeight="1" x14ac:dyDescent="0.2">
      <c r="A50" s="253"/>
      <c r="B50" s="252" t="s">
        <v>107</v>
      </c>
      <c r="C50" s="242">
        <v>15</v>
      </c>
      <c r="D50" s="249" t="s">
        <v>19</v>
      </c>
      <c r="E50" s="261" t="s">
        <v>20</v>
      </c>
      <c r="F50" s="261" t="s">
        <v>21</v>
      </c>
      <c r="G50" s="261"/>
      <c r="H50" s="261"/>
      <c r="I50" s="261"/>
      <c r="J50" s="261"/>
      <c r="K50" s="261"/>
      <c r="L50" s="334" t="s">
        <v>27</v>
      </c>
      <c r="M50" s="261"/>
      <c r="N50" s="261" t="s">
        <v>29</v>
      </c>
      <c r="O50" s="261" t="s">
        <v>33</v>
      </c>
      <c r="P50" s="335" t="s">
        <v>30</v>
      </c>
      <c r="Q50" s="261" t="s">
        <v>381</v>
      </c>
      <c r="R50" s="261" t="s">
        <v>382</v>
      </c>
      <c r="S50" s="261" t="s">
        <v>383</v>
      </c>
      <c r="T50" s="261" t="s">
        <v>384</v>
      </c>
      <c r="U50" s="261" t="s">
        <v>385</v>
      </c>
      <c r="V50" s="261"/>
      <c r="W50" s="304" t="s">
        <v>387</v>
      </c>
      <c r="X50" s="261" t="s">
        <v>638</v>
      </c>
      <c r="Y50" s="261" t="s">
        <v>935</v>
      </c>
      <c r="Z50" s="261" t="s">
        <v>640</v>
      </c>
      <c r="AA50" s="261"/>
      <c r="AB50" s="270"/>
      <c r="AC50" s="270"/>
      <c r="AD50" s="138"/>
      <c r="AE50" s="150">
        <f t="shared" si="1"/>
        <v>14</v>
      </c>
      <c r="AF50">
        <f t="shared" si="0"/>
        <v>15</v>
      </c>
    </row>
    <row r="51" spans="1:35" ht="15.75" customHeight="1" x14ac:dyDescent="0.2">
      <c r="A51" s="128">
        <v>38</v>
      </c>
      <c r="B51" s="252" t="s">
        <v>60</v>
      </c>
      <c r="C51" s="242">
        <v>15</v>
      </c>
      <c r="D51" s="251"/>
      <c r="E51" s="261" t="s">
        <v>20</v>
      </c>
      <c r="F51" s="261" t="s">
        <v>21</v>
      </c>
      <c r="G51" s="261" t="s">
        <v>22</v>
      </c>
      <c r="H51" s="261" t="s">
        <v>23</v>
      </c>
      <c r="I51" s="261" t="s">
        <v>24</v>
      </c>
      <c r="J51" s="261"/>
      <c r="K51" s="261" t="s">
        <v>26</v>
      </c>
      <c r="L51" s="334" t="s">
        <v>27</v>
      </c>
      <c r="M51" s="261" t="s">
        <v>28</v>
      </c>
      <c r="N51" s="261"/>
      <c r="O51" s="261" t="s">
        <v>33</v>
      </c>
      <c r="P51" s="335" t="s">
        <v>30</v>
      </c>
      <c r="Q51" s="261" t="s">
        <v>381</v>
      </c>
      <c r="R51" s="261" t="s">
        <v>382</v>
      </c>
      <c r="S51" s="261"/>
      <c r="T51" s="261"/>
      <c r="U51" s="261" t="s">
        <v>385</v>
      </c>
      <c r="V51" s="261" t="s">
        <v>386</v>
      </c>
      <c r="W51" s="304" t="s">
        <v>387</v>
      </c>
      <c r="X51" s="261"/>
      <c r="Y51" s="261"/>
      <c r="Z51" s="261"/>
      <c r="AA51" s="261"/>
      <c r="AB51" s="221"/>
      <c r="AC51" s="270"/>
      <c r="AD51" s="270"/>
      <c r="AE51" s="150">
        <f t="shared" si="1"/>
        <v>14</v>
      </c>
      <c r="AF51">
        <f t="shared" si="0"/>
        <v>15</v>
      </c>
    </row>
    <row r="52" spans="1:35" ht="15.75" customHeight="1" x14ac:dyDescent="0.2">
      <c r="A52" s="253"/>
      <c r="B52" s="252" t="s">
        <v>71</v>
      </c>
      <c r="C52" s="242">
        <v>15</v>
      </c>
      <c r="D52" s="249"/>
      <c r="E52" s="261" t="s">
        <v>20</v>
      </c>
      <c r="F52" s="261"/>
      <c r="G52" s="261" t="s">
        <v>22</v>
      </c>
      <c r="H52" s="261" t="s">
        <v>23</v>
      </c>
      <c r="I52" s="261" t="s">
        <v>24</v>
      </c>
      <c r="J52" s="261"/>
      <c r="K52" s="263"/>
      <c r="L52" s="334" t="s">
        <v>27</v>
      </c>
      <c r="M52" s="261" t="s">
        <v>28</v>
      </c>
      <c r="N52" s="261" t="s">
        <v>29</v>
      </c>
      <c r="O52" s="261" t="s">
        <v>33</v>
      </c>
      <c r="P52" s="335" t="s">
        <v>30</v>
      </c>
      <c r="Q52" s="261"/>
      <c r="R52" s="261" t="s">
        <v>382</v>
      </c>
      <c r="S52" s="261" t="s">
        <v>383</v>
      </c>
      <c r="T52" s="261" t="s">
        <v>384</v>
      </c>
      <c r="U52" s="261" t="s">
        <v>385</v>
      </c>
      <c r="V52" s="261"/>
      <c r="W52" s="261"/>
      <c r="X52" s="261"/>
      <c r="Y52" s="261" t="s">
        <v>935</v>
      </c>
      <c r="Z52" s="261" t="s">
        <v>640</v>
      </c>
      <c r="AA52" s="261"/>
      <c r="AB52" s="270"/>
      <c r="AC52" s="147"/>
      <c r="AD52" s="138"/>
      <c r="AE52" s="150">
        <f t="shared" si="1"/>
        <v>14</v>
      </c>
      <c r="AF52">
        <f t="shared" si="0"/>
        <v>15</v>
      </c>
      <c r="AG52" s="6"/>
      <c r="AH52" s="6"/>
      <c r="AI52" s="6"/>
    </row>
    <row r="53" spans="1:35" ht="15.75" hidden="1" customHeight="1" x14ac:dyDescent="0.2">
      <c r="A53" s="253"/>
      <c r="B53" s="252" t="s">
        <v>80</v>
      </c>
      <c r="C53" s="242"/>
      <c r="D53" s="249"/>
      <c r="E53" s="68"/>
      <c r="F53" s="261"/>
      <c r="G53" s="261"/>
      <c r="H53" s="261"/>
      <c r="I53" s="261"/>
      <c r="J53" s="68"/>
      <c r="K53" s="261"/>
      <c r="L53" s="263"/>
      <c r="M53" s="261"/>
      <c r="N53" s="263"/>
      <c r="O53" s="264"/>
      <c r="P53" s="335"/>
      <c r="Q53" s="142"/>
      <c r="R53" s="147"/>
      <c r="S53" s="263"/>
      <c r="T53" s="147"/>
      <c r="U53" s="131"/>
      <c r="V53" s="131"/>
      <c r="W53" s="131"/>
      <c r="X53" s="263"/>
      <c r="Y53" s="255"/>
      <c r="Z53" s="221"/>
      <c r="AA53" s="221"/>
      <c r="AB53" s="221"/>
      <c r="AC53" s="147"/>
      <c r="AD53" s="138"/>
      <c r="AE53" s="150">
        <f t="shared" si="1"/>
        <v>0</v>
      </c>
      <c r="AF53">
        <f t="shared" si="0"/>
        <v>0</v>
      </c>
      <c r="AG53" s="6"/>
      <c r="AH53" s="6"/>
      <c r="AI53" s="6"/>
    </row>
    <row r="54" spans="1:35" ht="15.75" hidden="1" customHeight="1" x14ac:dyDescent="0.2">
      <c r="A54" s="253"/>
      <c r="B54" s="252" t="s">
        <v>81</v>
      </c>
      <c r="C54" s="242"/>
      <c r="D54" s="251"/>
      <c r="E54" s="261"/>
      <c r="F54" s="261"/>
      <c r="G54" s="261"/>
      <c r="H54" s="68"/>
      <c r="I54" s="68"/>
      <c r="J54" s="68"/>
      <c r="K54" s="261"/>
      <c r="L54" s="263"/>
      <c r="M54" s="261"/>
      <c r="N54" s="142"/>
      <c r="O54" s="261"/>
      <c r="P54" s="335"/>
      <c r="Q54" s="263"/>
      <c r="R54" s="261"/>
      <c r="S54" s="263"/>
      <c r="T54" s="261"/>
      <c r="U54" s="176"/>
      <c r="V54" s="221"/>
      <c r="W54" s="176"/>
      <c r="X54" s="265"/>
      <c r="Y54" s="255"/>
      <c r="Z54" s="221"/>
      <c r="AA54" s="221"/>
      <c r="AB54" s="221"/>
      <c r="AC54" s="147"/>
      <c r="AD54" s="270"/>
      <c r="AE54" s="150">
        <f t="shared" si="1"/>
        <v>0</v>
      </c>
      <c r="AF54">
        <f t="shared" si="0"/>
        <v>0</v>
      </c>
      <c r="AG54" s="6"/>
      <c r="AH54" s="6"/>
      <c r="AI54" s="6"/>
    </row>
    <row r="55" spans="1:35" ht="15.75" customHeight="1" x14ac:dyDescent="0.2">
      <c r="A55" s="253">
        <v>40</v>
      </c>
      <c r="B55" s="252" t="s">
        <v>123</v>
      </c>
      <c r="C55" s="242">
        <v>14</v>
      </c>
      <c r="D55" s="251" t="s">
        <v>42</v>
      </c>
      <c r="E55" s="261" t="s">
        <v>20</v>
      </c>
      <c r="F55" s="261"/>
      <c r="G55" s="261"/>
      <c r="H55" s="261" t="s">
        <v>23</v>
      </c>
      <c r="I55" s="261" t="s">
        <v>24</v>
      </c>
      <c r="J55" s="261"/>
      <c r="K55" s="261"/>
      <c r="L55" s="261"/>
      <c r="M55" s="261"/>
      <c r="N55" s="261" t="s">
        <v>29</v>
      </c>
      <c r="O55" s="261"/>
      <c r="P55" s="335" t="s">
        <v>30</v>
      </c>
      <c r="Q55" s="261" t="s">
        <v>381</v>
      </c>
      <c r="R55" s="261" t="s">
        <v>382</v>
      </c>
      <c r="S55" s="261"/>
      <c r="T55" s="261" t="s">
        <v>384</v>
      </c>
      <c r="U55" s="261" t="s">
        <v>385</v>
      </c>
      <c r="V55" s="261" t="s">
        <v>386</v>
      </c>
      <c r="W55" s="304" t="s">
        <v>387</v>
      </c>
      <c r="X55" s="261"/>
      <c r="Y55" s="261" t="s">
        <v>935</v>
      </c>
      <c r="Z55" s="261" t="s">
        <v>640</v>
      </c>
      <c r="AA55" s="261" t="s">
        <v>641</v>
      </c>
      <c r="AB55" s="270" t="s">
        <v>642</v>
      </c>
      <c r="AC55" s="270"/>
      <c r="AD55" s="270"/>
      <c r="AE55" s="150">
        <f t="shared" si="1"/>
        <v>14</v>
      </c>
      <c r="AF55">
        <f t="shared" si="0"/>
        <v>15</v>
      </c>
      <c r="AG55" s="6"/>
      <c r="AH55" s="6"/>
      <c r="AI55" s="6"/>
    </row>
    <row r="56" spans="1:35" ht="15.75" hidden="1" customHeight="1" x14ac:dyDescent="0.2">
      <c r="A56" s="246"/>
      <c r="B56" s="252" t="s">
        <v>83</v>
      </c>
      <c r="C56" s="242"/>
      <c r="D56" s="249"/>
      <c r="E56" s="261"/>
      <c r="F56" s="68"/>
      <c r="G56" s="68"/>
      <c r="H56" s="68"/>
      <c r="I56" s="68"/>
      <c r="J56" s="261"/>
      <c r="K56" s="261"/>
      <c r="L56" s="261"/>
      <c r="M56" s="261"/>
      <c r="N56" s="261"/>
      <c r="O56" s="263"/>
      <c r="P56" s="335"/>
      <c r="Q56" s="142"/>
      <c r="R56" s="263"/>
      <c r="S56" s="147"/>
      <c r="T56" s="263"/>
      <c r="U56" s="131"/>
      <c r="V56" s="131"/>
      <c r="W56" s="264"/>
      <c r="X56" s="264"/>
      <c r="Y56" s="261"/>
      <c r="Z56" s="261"/>
      <c r="AA56" s="261"/>
      <c r="AB56" s="221"/>
      <c r="AC56" s="270"/>
      <c r="AD56" s="138"/>
      <c r="AE56" s="150">
        <f t="shared" si="1"/>
        <v>0</v>
      </c>
      <c r="AF56">
        <f t="shared" si="0"/>
        <v>0</v>
      </c>
      <c r="AG56" s="6"/>
      <c r="AH56" s="6"/>
      <c r="AI56" s="6"/>
    </row>
    <row r="57" spans="1:35" ht="15.75" customHeight="1" x14ac:dyDescent="0.2">
      <c r="A57" s="246">
        <v>41</v>
      </c>
      <c r="B57" s="252" t="s">
        <v>75</v>
      </c>
      <c r="C57" s="242">
        <v>14</v>
      </c>
      <c r="D57" s="249" t="s">
        <v>19</v>
      </c>
      <c r="E57" s="261" t="s">
        <v>20</v>
      </c>
      <c r="F57" s="261"/>
      <c r="G57" s="261"/>
      <c r="H57" s="261" t="s">
        <v>23</v>
      </c>
      <c r="I57" s="261" t="s">
        <v>24</v>
      </c>
      <c r="J57" s="261" t="s">
        <v>25</v>
      </c>
      <c r="K57" s="261" t="s">
        <v>26</v>
      </c>
      <c r="L57" s="142"/>
      <c r="M57" s="261" t="s">
        <v>28</v>
      </c>
      <c r="N57" s="261" t="s">
        <v>29</v>
      </c>
      <c r="O57" s="264" t="s">
        <v>33</v>
      </c>
      <c r="P57" s="335"/>
      <c r="Q57" s="263"/>
      <c r="R57" s="261"/>
      <c r="S57" s="264" t="s">
        <v>383</v>
      </c>
      <c r="T57" s="261" t="s">
        <v>384</v>
      </c>
      <c r="U57" s="261" t="s">
        <v>385</v>
      </c>
      <c r="V57" s="264" t="s">
        <v>386</v>
      </c>
      <c r="W57" s="270"/>
      <c r="X57" s="261" t="s">
        <v>638</v>
      </c>
      <c r="Y57" s="261"/>
      <c r="Z57" s="261"/>
      <c r="AA57" s="261" t="s">
        <v>641</v>
      </c>
      <c r="AB57" s="270"/>
      <c r="AC57" s="147"/>
      <c r="AD57" s="271"/>
      <c r="AE57" s="150">
        <f t="shared" si="1"/>
        <v>12</v>
      </c>
      <c r="AF57">
        <f t="shared" si="0"/>
        <v>14</v>
      </c>
      <c r="AG57" s="6"/>
      <c r="AH57" s="6"/>
      <c r="AI57" s="6"/>
    </row>
    <row r="58" spans="1:35" ht="15.75" hidden="1" customHeight="1" x14ac:dyDescent="0.2">
      <c r="A58" s="246"/>
      <c r="B58" s="252" t="s">
        <v>85</v>
      </c>
      <c r="C58" s="242"/>
      <c r="D58" s="249"/>
      <c r="E58" s="261"/>
      <c r="F58" s="68"/>
      <c r="G58" s="261"/>
      <c r="H58" s="261"/>
      <c r="I58" s="261"/>
      <c r="J58" s="261"/>
      <c r="K58" s="261"/>
      <c r="L58" s="263"/>
      <c r="M58" s="261"/>
      <c r="N58" s="147"/>
      <c r="O58" s="263"/>
      <c r="P58" s="335"/>
      <c r="Q58" s="261"/>
      <c r="R58" s="261"/>
      <c r="S58" s="142"/>
      <c r="T58" s="261"/>
      <c r="U58" s="221"/>
      <c r="V58" s="176"/>
      <c r="W58" s="264"/>
      <c r="X58" s="264"/>
      <c r="Y58" s="131"/>
      <c r="Z58" s="176"/>
      <c r="AA58" s="176"/>
      <c r="AB58" s="131"/>
      <c r="AC58" s="270"/>
      <c r="AD58" s="138"/>
      <c r="AE58" s="150">
        <f t="shared" si="1"/>
        <v>0</v>
      </c>
      <c r="AF58">
        <f t="shared" si="0"/>
        <v>0</v>
      </c>
    </row>
    <row r="59" spans="1:35" ht="15.75" hidden="1" customHeight="1" x14ac:dyDescent="0.2">
      <c r="A59" s="246"/>
      <c r="B59" s="252" t="s">
        <v>86</v>
      </c>
      <c r="C59" s="242"/>
      <c r="D59" s="249"/>
      <c r="E59" s="261"/>
      <c r="F59" s="68"/>
      <c r="G59" s="261"/>
      <c r="H59" s="68"/>
      <c r="I59" s="68"/>
      <c r="J59" s="70"/>
      <c r="K59" s="261"/>
      <c r="L59" s="263"/>
      <c r="M59" s="176"/>
      <c r="N59" s="263"/>
      <c r="O59" s="263"/>
      <c r="P59" s="335"/>
      <c r="Q59" s="142"/>
      <c r="R59" s="264"/>
      <c r="S59" s="261"/>
      <c r="T59" s="263"/>
      <c r="U59" s="131"/>
      <c r="V59" s="131"/>
      <c r="W59" s="261"/>
      <c r="X59" s="296"/>
      <c r="Y59" s="264"/>
      <c r="Z59" s="221"/>
      <c r="AA59" s="221"/>
      <c r="AB59" s="221"/>
      <c r="AC59" s="147"/>
      <c r="AD59" s="270"/>
      <c r="AE59" s="150">
        <f t="shared" si="1"/>
        <v>0</v>
      </c>
      <c r="AF59">
        <f t="shared" si="0"/>
        <v>0</v>
      </c>
      <c r="AG59" s="6"/>
      <c r="AH59" s="6"/>
      <c r="AI59" s="6"/>
    </row>
    <row r="60" spans="1:35" ht="15.75" customHeight="1" x14ac:dyDescent="0.2">
      <c r="A60" s="246">
        <v>42</v>
      </c>
      <c r="B60" s="252" t="s">
        <v>106</v>
      </c>
      <c r="C60" s="242">
        <v>14</v>
      </c>
      <c r="D60" s="249"/>
      <c r="E60" s="261" t="s">
        <v>20</v>
      </c>
      <c r="F60" s="261"/>
      <c r="G60" s="261" t="s">
        <v>22</v>
      </c>
      <c r="H60" s="261" t="s">
        <v>23</v>
      </c>
      <c r="I60" s="261" t="s">
        <v>24</v>
      </c>
      <c r="J60" s="261"/>
      <c r="K60" s="261" t="s">
        <v>26</v>
      </c>
      <c r="L60" s="261"/>
      <c r="M60" s="261"/>
      <c r="N60" s="261"/>
      <c r="O60" s="261" t="s">
        <v>33</v>
      </c>
      <c r="P60" s="335"/>
      <c r="Q60" s="261" t="s">
        <v>381</v>
      </c>
      <c r="R60" s="261"/>
      <c r="S60" s="261"/>
      <c r="T60" s="261"/>
      <c r="U60" s="264" t="s">
        <v>385</v>
      </c>
      <c r="V60" s="261"/>
      <c r="W60" s="304" t="s">
        <v>387</v>
      </c>
      <c r="X60" s="261" t="s">
        <v>638</v>
      </c>
      <c r="Y60" s="261" t="s">
        <v>935</v>
      </c>
      <c r="Z60" s="261" t="s">
        <v>640</v>
      </c>
      <c r="AA60" s="261" t="s">
        <v>641</v>
      </c>
      <c r="AB60" s="270" t="s">
        <v>642</v>
      </c>
      <c r="AC60" s="147"/>
      <c r="AD60" s="138"/>
      <c r="AE60" s="150">
        <f t="shared" si="1"/>
        <v>13</v>
      </c>
      <c r="AF60">
        <f t="shared" si="0"/>
        <v>14</v>
      </c>
      <c r="AG60" s="6"/>
      <c r="AH60" s="6"/>
      <c r="AI60" s="6"/>
    </row>
    <row r="61" spans="1:35" ht="15.75" hidden="1" customHeight="1" x14ac:dyDescent="0.2">
      <c r="A61" s="253"/>
      <c r="B61" s="252" t="s">
        <v>88</v>
      </c>
      <c r="C61" s="242"/>
      <c r="D61" s="249"/>
      <c r="E61" s="261"/>
      <c r="F61" s="68"/>
      <c r="G61" s="68"/>
      <c r="H61" s="261"/>
      <c r="I61" s="261"/>
      <c r="J61" s="261"/>
      <c r="K61" s="207"/>
      <c r="L61" s="263"/>
      <c r="M61" s="176"/>
      <c r="N61" s="263"/>
      <c r="O61" s="261"/>
      <c r="P61" s="335"/>
      <c r="Q61" s="264"/>
      <c r="R61" s="124"/>
      <c r="S61" s="261"/>
      <c r="T61" s="142"/>
      <c r="U61" s="264"/>
      <c r="V61" s="176"/>
      <c r="W61" s="221"/>
      <c r="X61" s="265"/>
      <c r="Y61" s="255"/>
      <c r="Z61" s="264"/>
      <c r="AA61" s="264"/>
      <c r="AB61" s="221"/>
      <c r="AC61" s="147"/>
      <c r="AD61" s="270"/>
      <c r="AE61" s="150">
        <f t="shared" si="1"/>
        <v>0</v>
      </c>
      <c r="AF61">
        <f t="shared" si="0"/>
        <v>0</v>
      </c>
    </row>
    <row r="62" spans="1:35" ht="15.75" hidden="1" customHeight="1" x14ac:dyDescent="0.2">
      <c r="A62" s="253"/>
      <c r="B62" s="252" t="s">
        <v>89</v>
      </c>
      <c r="C62" s="242"/>
      <c r="D62" s="249"/>
      <c r="E62" s="261"/>
      <c r="F62" s="261"/>
      <c r="G62" s="261"/>
      <c r="H62" s="261"/>
      <c r="I62" s="261"/>
      <c r="J62" s="261"/>
      <c r="K62" s="261"/>
      <c r="L62" s="142"/>
      <c r="M62" s="141"/>
      <c r="N62" s="261"/>
      <c r="O62" s="70"/>
      <c r="P62" s="335"/>
      <c r="Q62" s="116"/>
      <c r="R62" s="142"/>
      <c r="S62" s="264"/>
      <c r="T62" s="261"/>
      <c r="U62" s="141"/>
      <c r="V62" s="131"/>
      <c r="W62" s="131"/>
      <c r="X62" s="136"/>
      <c r="Y62" s="141"/>
      <c r="Z62" s="221"/>
      <c r="AA62" s="221"/>
      <c r="AB62" s="270"/>
      <c r="AC62" s="147"/>
      <c r="AD62" s="136"/>
      <c r="AE62" s="150">
        <f t="shared" si="1"/>
        <v>0</v>
      </c>
      <c r="AF62">
        <f t="shared" si="0"/>
        <v>0</v>
      </c>
    </row>
    <row r="63" spans="1:35" ht="15.75" customHeight="1" x14ac:dyDescent="0.2">
      <c r="A63" s="246">
        <v>43</v>
      </c>
      <c r="B63" s="252" t="s">
        <v>74</v>
      </c>
      <c r="C63" s="242">
        <v>13</v>
      </c>
      <c r="D63" s="251" t="s">
        <v>32</v>
      </c>
      <c r="E63" s="261" t="s">
        <v>20</v>
      </c>
      <c r="F63" s="261" t="s">
        <v>21</v>
      </c>
      <c r="G63" s="261" t="s">
        <v>22</v>
      </c>
      <c r="H63" s="261"/>
      <c r="I63" s="261"/>
      <c r="J63" s="261"/>
      <c r="K63" s="261"/>
      <c r="L63" s="261"/>
      <c r="M63" s="261" t="s">
        <v>28</v>
      </c>
      <c r="N63" s="261" t="s">
        <v>29</v>
      </c>
      <c r="O63" s="261" t="s">
        <v>33</v>
      </c>
      <c r="P63" s="335" t="s">
        <v>30</v>
      </c>
      <c r="Q63" s="261"/>
      <c r="R63" s="261"/>
      <c r="S63" s="261"/>
      <c r="T63" s="261"/>
      <c r="U63" s="261"/>
      <c r="V63" s="176"/>
      <c r="W63" s="304" t="s">
        <v>387</v>
      </c>
      <c r="X63" s="261"/>
      <c r="Y63" s="261" t="s">
        <v>935</v>
      </c>
      <c r="Z63" s="261" t="s">
        <v>640</v>
      </c>
      <c r="AA63" s="261"/>
      <c r="AB63" s="270" t="s">
        <v>937</v>
      </c>
      <c r="AC63" s="270"/>
      <c r="AD63" s="270"/>
      <c r="AE63" s="150">
        <f t="shared" si="1"/>
        <v>10</v>
      </c>
      <c r="AF63">
        <f t="shared" si="0"/>
        <v>11</v>
      </c>
    </row>
    <row r="64" spans="1:35" ht="15.75" customHeight="1" x14ac:dyDescent="0.2">
      <c r="A64" s="246">
        <v>44</v>
      </c>
      <c r="B64" s="252" t="s">
        <v>78</v>
      </c>
      <c r="C64" s="242">
        <v>13</v>
      </c>
      <c r="D64" s="249" t="s">
        <v>19</v>
      </c>
      <c r="E64" s="261" t="s">
        <v>20</v>
      </c>
      <c r="F64" s="261" t="s">
        <v>21</v>
      </c>
      <c r="G64" s="261" t="s">
        <v>22</v>
      </c>
      <c r="H64" s="261"/>
      <c r="I64" s="261" t="s">
        <v>24</v>
      </c>
      <c r="J64" s="261" t="s">
        <v>25</v>
      </c>
      <c r="K64" s="261"/>
      <c r="L64" s="334" t="s">
        <v>27</v>
      </c>
      <c r="M64" s="261" t="s">
        <v>28</v>
      </c>
      <c r="N64" s="263"/>
      <c r="O64" s="261" t="s">
        <v>33</v>
      </c>
      <c r="P64" s="335"/>
      <c r="Q64" s="261"/>
      <c r="R64" s="261"/>
      <c r="S64" s="261"/>
      <c r="T64" s="261"/>
      <c r="U64" s="261" t="s">
        <v>385</v>
      </c>
      <c r="V64" s="261"/>
      <c r="W64" s="304" t="s">
        <v>387</v>
      </c>
      <c r="X64" s="261"/>
      <c r="Y64" s="261" t="s">
        <v>935</v>
      </c>
      <c r="Z64" s="261" t="s">
        <v>640</v>
      </c>
      <c r="AA64" s="261" t="s">
        <v>641</v>
      </c>
      <c r="AB64" s="270"/>
      <c r="AC64" s="270"/>
      <c r="AD64" s="270"/>
      <c r="AE64" s="150">
        <f t="shared" si="1"/>
        <v>11</v>
      </c>
      <c r="AF64">
        <f t="shared" si="0"/>
        <v>13</v>
      </c>
    </row>
    <row r="65" spans="1:32" ht="15.75" customHeight="1" x14ac:dyDescent="0.2">
      <c r="A65" s="246">
        <v>45</v>
      </c>
      <c r="B65" s="252" t="s">
        <v>199</v>
      </c>
      <c r="C65" s="242">
        <v>13</v>
      </c>
      <c r="D65" s="251"/>
      <c r="E65" s="261" t="s">
        <v>20</v>
      </c>
      <c r="F65" s="261"/>
      <c r="G65" s="261"/>
      <c r="H65" s="261"/>
      <c r="I65" s="261"/>
      <c r="J65" s="261"/>
      <c r="K65" s="261"/>
      <c r="L65" s="261"/>
      <c r="M65" s="261"/>
      <c r="N65" s="261"/>
      <c r="O65" s="261" t="s">
        <v>33</v>
      </c>
      <c r="P65" s="335"/>
      <c r="Q65" s="261" t="s">
        <v>381</v>
      </c>
      <c r="R65" s="261" t="s">
        <v>382</v>
      </c>
      <c r="S65" s="261" t="s">
        <v>383</v>
      </c>
      <c r="T65" s="261" t="s">
        <v>384</v>
      </c>
      <c r="U65" s="261" t="s">
        <v>385</v>
      </c>
      <c r="V65" s="261" t="s">
        <v>386</v>
      </c>
      <c r="W65" s="304" t="s">
        <v>387</v>
      </c>
      <c r="X65" s="261" t="s">
        <v>638</v>
      </c>
      <c r="Y65" s="261"/>
      <c r="Z65" s="261" t="s">
        <v>640</v>
      </c>
      <c r="AA65" s="261" t="s">
        <v>641</v>
      </c>
      <c r="AB65" s="270" t="s">
        <v>937</v>
      </c>
      <c r="AC65" s="138"/>
      <c r="AD65" s="270"/>
      <c r="AE65" s="150">
        <f t="shared" si="1"/>
        <v>12</v>
      </c>
      <c r="AF65">
        <f t="shared" si="0"/>
        <v>13</v>
      </c>
    </row>
    <row r="66" spans="1:32" ht="15.75" customHeight="1" x14ac:dyDescent="0.2">
      <c r="A66" s="253">
        <v>46</v>
      </c>
      <c r="B66" s="252" t="s">
        <v>91</v>
      </c>
      <c r="C66" s="242">
        <v>12</v>
      </c>
      <c r="D66" s="251" t="s">
        <v>19</v>
      </c>
      <c r="E66" s="261" t="s">
        <v>20</v>
      </c>
      <c r="F66" s="261" t="s">
        <v>21</v>
      </c>
      <c r="G66" s="261" t="s">
        <v>22</v>
      </c>
      <c r="H66" s="261" t="s">
        <v>23</v>
      </c>
      <c r="I66" s="261" t="s">
        <v>24</v>
      </c>
      <c r="J66" s="261"/>
      <c r="K66" s="261" t="s">
        <v>26</v>
      </c>
      <c r="L66" s="261"/>
      <c r="M66" s="261"/>
      <c r="N66" s="261"/>
      <c r="O66" s="261"/>
      <c r="P66" s="335" t="s">
        <v>30</v>
      </c>
      <c r="Q66" s="261"/>
      <c r="R66" s="261" t="s">
        <v>382</v>
      </c>
      <c r="S66" s="264" t="s">
        <v>383</v>
      </c>
      <c r="T66" s="70"/>
      <c r="U66" s="70"/>
      <c r="V66" s="261" t="s">
        <v>386</v>
      </c>
      <c r="W66" s="261"/>
      <c r="X66" s="261" t="s">
        <v>638</v>
      </c>
      <c r="Y66" s="261" t="s">
        <v>935</v>
      </c>
      <c r="Z66" s="261"/>
      <c r="AA66" s="264"/>
      <c r="AB66" s="270"/>
      <c r="AC66" s="138"/>
      <c r="AD66" s="138"/>
      <c r="AE66" s="150">
        <f t="shared" si="1"/>
        <v>11</v>
      </c>
      <c r="AF66">
        <f t="shared" si="0"/>
        <v>12</v>
      </c>
    </row>
    <row r="67" spans="1:32" ht="15.75" hidden="1" customHeight="1" x14ac:dyDescent="0.2">
      <c r="A67" s="246"/>
      <c r="B67" s="252" t="s">
        <v>94</v>
      </c>
      <c r="C67" s="242"/>
      <c r="D67" s="251"/>
      <c r="E67" s="261"/>
      <c r="F67" s="261"/>
      <c r="G67" s="261"/>
      <c r="H67" s="261"/>
      <c r="I67" s="261"/>
      <c r="J67" s="70"/>
      <c r="K67" s="263"/>
      <c r="L67" s="261"/>
      <c r="M67" s="261"/>
      <c r="N67" s="263"/>
      <c r="O67" s="263"/>
      <c r="P67" s="335"/>
      <c r="Q67" s="261"/>
      <c r="R67" s="264"/>
      <c r="S67" s="264"/>
      <c r="T67" s="264"/>
      <c r="U67" s="261"/>
      <c r="V67" s="131"/>
      <c r="W67" s="131"/>
      <c r="X67" s="265"/>
      <c r="Y67" s="261"/>
      <c r="Z67" s="264"/>
      <c r="AA67" s="264"/>
      <c r="AB67" s="271"/>
      <c r="AC67" s="270"/>
      <c r="AD67" s="271"/>
      <c r="AE67" s="150">
        <f t="shared" si="1"/>
        <v>0</v>
      </c>
      <c r="AF67">
        <f t="shared" si="0"/>
        <v>0</v>
      </c>
    </row>
    <row r="68" spans="1:32" ht="15.75" hidden="1" customHeight="1" x14ac:dyDescent="0.2">
      <c r="A68" s="253"/>
      <c r="B68" s="252" t="s">
        <v>95</v>
      </c>
      <c r="C68" s="242"/>
      <c r="D68" s="249"/>
      <c r="E68" s="261"/>
      <c r="F68" s="261"/>
      <c r="G68" s="68"/>
      <c r="H68" s="68"/>
      <c r="I68" s="68"/>
      <c r="J68" s="261"/>
      <c r="K68" s="263"/>
      <c r="L68" s="147"/>
      <c r="M68" s="261"/>
      <c r="N68" s="264"/>
      <c r="O68" s="263"/>
      <c r="P68" s="335"/>
      <c r="Q68" s="142"/>
      <c r="R68" s="263"/>
      <c r="S68" s="207"/>
      <c r="T68" s="263"/>
      <c r="U68" s="141"/>
      <c r="V68" s="127"/>
      <c r="W68" s="141"/>
      <c r="X68" s="136"/>
      <c r="Y68" s="264"/>
      <c r="Z68" s="261"/>
      <c r="AA68" s="261"/>
      <c r="AB68" s="270"/>
      <c r="AC68" s="138"/>
      <c r="AD68" s="138"/>
      <c r="AE68" s="150">
        <f t="shared" si="1"/>
        <v>0</v>
      </c>
      <c r="AF68">
        <f t="shared" si="0"/>
        <v>0</v>
      </c>
    </row>
    <row r="69" spans="1:32" ht="15.75" hidden="1" customHeight="1" x14ac:dyDescent="0.2">
      <c r="A69" s="253"/>
      <c r="B69" s="252" t="s">
        <v>96</v>
      </c>
      <c r="C69" s="242"/>
      <c r="D69" s="249"/>
      <c r="E69" s="261"/>
      <c r="F69" s="261"/>
      <c r="G69" s="68"/>
      <c r="H69" s="68"/>
      <c r="I69" s="68"/>
      <c r="J69" s="68"/>
      <c r="K69" s="207"/>
      <c r="L69" s="263"/>
      <c r="M69" s="131"/>
      <c r="N69" s="261"/>
      <c r="O69" s="147"/>
      <c r="P69" s="335"/>
      <c r="Q69" s="124"/>
      <c r="R69" s="147"/>
      <c r="S69" s="147"/>
      <c r="T69" s="263"/>
      <c r="U69" s="141"/>
      <c r="V69" s="131"/>
      <c r="W69" s="141"/>
      <c r="X69" s="296"/>
      <c r="Y69" s="261"/>
      <c r="Z69" s="264"/>
      <c r="AA69" s="264"/>
      <c r="AB69" s="270"/>
      <c r="AC69" s="147"/>
      <c r="AD69" s="270"/>
      <c r="AE69" s="150">
        <f t="shared" si="1"/>
        <v>0</v>
      </c>
      <c r="AF69">
        <f t="shared" si="0"/>
        <v>0</v>
      </c>
    </row>
    <row r="70" spans="1:32" ht="15.75" hidden="1" customHeight="1" x14ac:dyDescent="0.2">
      <c r="A70" s="253"/>
      <c r="B70" s="252" t="s">
        <v>97</v>
      </c>
      <c r="C70" s="242"/>
      <c r="D70" s="249"/>
      <c r="E70" s="261"/>
      <c r="F70" s="261"/>
      <c r="G70" s="261"/>
      <c r="H70" s="261"/>
      <c r="I70" s="261"/>
      <c r="J70" s="261"/>
      <c r="K70" s="261"/>
      <c r="L70" s="264"/>
      <c r="M70" s="261"/>
      <c r="N70" s="264"/>
      <c r="O70" s="261"/>
      <c r="P70" s="335"/>
      <c r="Q70" s="264"/>
      <c r="R70" s="265"/>
      <c r="S70" s="261"/>
      <c r="T70" s="261"/>
      <c r="U70" s="265"/>
      <c r="V70" s="261"/>
      <c r="W70" s="261"/>
      <c r="X70" s="261"/>
      <c r="Y70" s="261"/>
      <c r="Z70" s="264"/>
      <c r="AA70" s="264"/>
      <c r="AB70" s="270"/>
      <c r="AC70" s="270"/>
      <c r="AD70" s="270"/>
      <c r="AE70" s="150">
        <f t="shared" si="1"/>
        <v>0</v>
      </c>
      <c r="AF70">
        <f t="shared" si="0"/>
        <v>0</v>
      </c>
    </row>
    <row r="71" spans="1:32" ht="15.75" customHeight="1" x14ac:dyDescent="0.2">
      <c r="A71" s="246">
        <v>47</v>
      </c>
      <c r="B71" s="252" t="s">
        <v>79</v>
      </c>
      <c r="C71" s="242">
        <v>11</v>
      </c>
      <c r="D71" s="249" t="s">
        <v>19</v>
      </c>
      <c r="E71" s="261" t="s">
        <v>20</v>
      </c>
      <c r="F71" s="261" t="s">
        <v>40</v>
      </c>
      <c r="G71" s="261" t="s">
        <v>22</v>
      </c>
      <c r="H71" s="261" t="s">
        <v>23</v>
      </c>
      <c r="I71" s="261" t="s">
        <v>24</v>
      </c>
      <c r="J71" s="261" t="s">
        <v>25</v>
      </c>
      <c r="K71" s="261" t="s">
        <v>26</v>
      </c>
      <c r="L71" s="261"/>
      <c r="M71" s="261"/>
      <c r="N71" s="261"/>
      <c r="O71" s="261"/>
      <c r="P71" s="335"/>
      <c r="Q71" s="261"/>
      <c r="R71" s="264"/>
      <c r="S71" s="261"/>
      <c r="T71" s="261" t="s">
        <v>384</v>
      </c>
      <c r="U71" s="261"/>
      <c r="V71" s="261"/>
      <c r="W71" s="304"/>
      <c r="X71" s="261"/>
      <c r="Y71" s="261" t="s">
        <v>935</v>
      </c>
      <c r="Z71" s="264"/>
      <c r="AA71" s="261"/>
      <c r="AB71" s="221"/>
      <c r="AC71" s="147"/>
      <c r="AD71" s="270"/>
      <c r="AE71" s="150">
        <f t="shared" si="1"/>
        <v>7</v>
      </c>
      <c r="AF71">
        <f t="shared" si="0"/>
        <v>9</v>
      </c>
    </row>
    <row r="72" spans="1:32" ht="15.75" hidden="1" customHeight="1" x14ac:dyDescent="0.2">
      <c r="A72" s="253"/>
      <c r="B72" s="252" t="s">
        <v>99</v>
      </c>
      <c r="C72" s="242"/>
      <c r="D72" s="249"/>
      <c r="E72" s="261"/>
      <c r="F72" s="68"/>
      <c r="G72" s="68"/>
      <c r="H72" s="68"/>
      <c r="I72" s="68"/>
      <c r="J72" s="261"/>
      <c r="K72" s="207"/>
      <c r="L72" s="147"/>
      <c r="M72" s="176"/>
      <c r="N72" s="263"/>
      <c r="O72" s="124"/>
      <c r="P72" s="335"/>
      <c r="Q72" s="264"/>
      <c r="R72" s="264"/>
      <c r="S72" s="264"/>
      <c r="T72" s="147"/>
      <c r="U72" s="141"/>
      <c r="V72" s="221"/>
      <c r="W72" s="141"/>
      <c r="X72" s="207"/>
      <c r="Y72" s="149"/>
      <c r="Z72" s="264"/>
      <c r="AA72" s="264"/>
      <c r="AB72" s="270"/>
      <c r="AC72" s="147"/>
      <c r="AD72" s="138"/>
      <c r="AE72" s="150">
        <f t="shared" si="1"/>
        <v>0</v>
      </c>
      <c r="AF72">
        <f t="shared" si="0"/>
        <v>0</v>
      </c>
    </row>
    <row r="73" spans="1:32" ht="15.75" hidden="1" customHeight="1" x14ac:dyDescent="0.2">
      <c r="A73" s="246"/>
      <c r="B73" s="252" t="s">
        <v>100</v>
      </c>
      <c r="C73" s="242"/>
      <c r="D73" s="249"/>
      <c r="E73" s="261"/>
      <c r="F73" s="68"/>
      <c r="G73" s="68"/>
      <c r="H73" s="68"/>
      <c r="I73" s="68"/>
      <c r="J73" s="70"/>
      <c r="K73" s="263"/>
      <c r="L73" s="70"/>
      <c r="M73" s="176"/>
      <c r="N73" s="124"/>
      <c r="O73" s="147"/>
      <c r="P73" s="335"/>
      <c r="Q73" s="124"/>
      <c r="R73" s="264"/>
      <c r="S73" s="147"/>
      <c r="T73" s="147"/>
      <c r="U73" s="264"/>
      <c r="V73" s="141"/>
      <c r="W73" s="131"/>
      <c r="X73" s="136"/>
      <c r="Y73" s="298"/>
      <c r="Z73" s="176"/>
      <c r="AA73" s="176"/>
      <c r="AB73" s="221"/>
      <c r="AC73" s="147"/>
      <c r="AD73" s="138"/>
      <c r="AE73" s="150">
        <f t="shared" si="1"/>
        <v>0</v>
      </c>
      <c r="AF73">
        <f t="shared" ref="AF73:AF125" si="2">COUNTA(E73:AD73)</f>
        <v>0</v>
      </c>
    </row>
    <row r="74" spans="1:32" ht="15.75" hidden="1" customHeight="1" x14ac:dyDescent="0.2">
      <c r="A74" s="246"/>
      <c r="B74" s="252" t="s">
        <v>101</v>
      </c>
      <c r="C74" s="242"/>
      <c r="D74" s="249"/>
      <c r="E74" s="261"/>
      <c r="F74" s="261"/>
      <c r="G74" s="261"/>
      <c r="H74" s="261"/>
      <c r="I74" s="261"/>
      <c r="J74" s="70"/>
      <c r="K74" s="263"/>
      <c r="L74" s="264"/>
      <c r="M74" s="261"/>
      <c r="N74" s="261"/>
      <c r="O74" s="261"/>
      <c r="P74" s="335"/>
      <c r="Q74" s="261"/>
      <c r="R74" s="261"/>
      <c r="S74" s="261"/>
      <c r="T74" s="261"/>
      <c r="U74" s="261"/>
      <c r="V74" s="261"/>
      <c r="W74" s="261"/>
      <c r="X74" s="261"/>
      <c r="Y74" s="264"/>
      <c r="Z74" s="261"/>
      <c r="AA74" s="261"/>
      <c r="AB74" s="270"/>
      <c r="AC74" s="270"/>
      <c r="AD74" s="138"/>
      <c r="AE74" s="150">
        <f t="shared" ref="AE74:AE137" si="3">COUNTA(F74:I74,K74:AB74)</f>
        <v>0</v>
      </c>
      <c r="AF74">
        <f t="shared" si="2"/>
        <v>0</v>
      </c>
    </row>
    <row r="75" spans="1:32" ht="15.75" customHeight="1" x14ac:dyDescent="0.2">
      <c r="A75" s="246">
        <v>48</v>
      </c>
      <c r="B75" s="252" t="s">
        <v>142</v>
      </c>
      <c r="C75" s="242">
        <v>11</v>
      </c>
      <c r="D75" s="249"/>
      <c r="E75" s="261"/>
      <c r="F75" s="261"/>
      <c r="G75" s="261" t="s">
        <v>22</v>
      </c>
      <c r="H75" s="261"/>
      <c r="I75" s="261" t="s">
        <v>24</v>
      </c>
      <c r="J75" s="261"/>
      <c r="K75" s="265"/>
      <c r="L75" s="261"/>
      <c r="M75" s="261"/>
      <c r="N75" s="261" t="s">
        <v>29</v>
      </c>
      <c r="O75" s="261" t="s">
        <v>33</v>
      </c>
      <c r="P75" s="335"/>
      <c r="Q75" s="261" t="s">
        <v>381</v>
      </c>
      <c r="R75" s="261"/>
      <c r="S75" s="261" t="s">
        <v>383</v>
      </c>
      <c r="T75" s="70"/>
      <c r="U75" s="261" t="s">
        <v>385</v>
      </c>
      <c r="V75" s="261" t="s">
        <v>386</v>
      </c>
      <c r="W75" s="304" t="s">
        <v>387</v>
      </c>
      <c r="X75" s="296"/>
      <c r="Y75" s="141"/>
      <c r="Z75" s="264" t="s">
        <v>640</v>
      </c>
      <c r="AA75" s="264" t="s">
        <v>641</v>
      </c>
      <c r="AB75" s="221"/>
      <c r="AC75" s="147"/>
      <c r="AD75" s="138"/>
      <c r="AE75" s="150">
        <f t="shared" si="3"/>
        <v>11</v>
      </c>
      <c r="AF75">
        <f t="shared" si="2"/>
        <v>11</v>
      </c>
    </row>
    <row r="76" spans="1:32" ht="15.75" hidden="1" customHeight="1" x14ac:dyDescent="0.2">
      <c r="A76" s="253"/>
      <c r="B76" s="252" t="s">
        <v>103</v>
      </c>
      <c r="C76" s="242"/>
      <c r="D76" s="249"/>
      <c r="E76" s="261"/>
      <c r="F76" s="261"/>
      <c r="G76" s="261"/>
      <c r="H76" s="261"/>
      <c r="I76" s="261"/>
      <c r="J76" s="261"/>
      <c r="K76" s="261"/>
      <c r="L76" s="261"/>
      <c r="M76" s="261"/>
      <c r="N76" s="264"/>
      <c r="O76" s="264"/>
      <c r="P76" s="335"/>
      <c r="Q76" s="261"/>
      <c r="R76" s="263"/>
      <c r="S76" s="261"/>
      <c r="T76" s="261"/>
      <c r="U76" s="264"/>
      <c r="V76" s="264"/>
      <c r="W76" s="270"/>
      <c r="X76" s="265"/>
      <c r="Y76" s="264"/>
      <c r="Z76" s="221"/>
      <c r="AA76" s="221"/>
      <c r="AB76" s="221"/>
      <c r="AC76" s="270"/>
      <c r="AD76" s="138"/>
      <c r="AE76" s="150">
        <f t="shared" si="3"/>
        <v>0</v>
      </c>
      <c r="AF76">
        <f t="shared" si="2"/>
        <v>0</v>
      </c>
    </row>
    <row r="77" spans="1:32" ht="15.75" customHeight="1" x14ac:dyDescent="0.2">
      <c r="A77" s="128"/>
      <c r="B77" s="252" t="s">
        <v>121</v>
      </c>
      <c r="C77" s="242">
        <v>11</v>
      </c>
      <c r="D77" s="249"/>
      <c r="E77" s="261" t="s">
        <v>20</v>
      </c>
      <c r="F77" s="261"/>
      <c r="G77" s="261"/>
      <c r="H77" s="261"/>
      <c r="I77" s="261" t="s">
        <v>24</v>
      </c>
      <c r="J77" s="261"/>
      <c r="K77" s="261"/>
      <c r="L77" s="261"/>
      <c r="M77" s="261"/>
      <c r="N77" s="261" t="s">
        <v>29</v>
      </c>
      <c r="O77" s="261" t="s">
        <v>33</v>
      </c>
      <c r="P77" s="335" t="s">
        <v>30</v>
      </c>
      <c r="Q77" s="261"/>
      <c r="R77" s="261" t="s">
        <v>382</v>
      </c>
      <c r="S77" s="261"/>
      <c r="T77" s="261" t="s">
        <v>384</v>
      </c>
      <c r="U77" s="261" t="s">
        <v>385</v>
      </c>
      <c r="V77" s="261"/>
      <c r="W77" s="304" t="s">
        <v>387</v>
      </c>
      <c r="X77" s="261"/>
      <c r="Y77" s="261" t="s">
        <v>935</v>
      </c>
      <c r="Z77" s="261"/>
      <c r="AA77" s="261" t="s">
        <v>641</v>
      </c>
      <c r="AB77" s="270"/>
      <c r="AC77" s="147"/>
      <c r="AD77" s="138"/>
      <c r="AE77" s="150">
        <f t="shared" si="3"/>
        <v>10</v>
      </c>
      <c r="AF77">
        <f t="shared" si="2"/>
        <v>11</v>
      </c>
    </row>
    <row r="78" spans="1:32" ht="15.75" hidden="1" customHeight="1" x14ac:dyDescent="0.2">
      <c r="A78" s="253"/>
      <c r="B78" s="252" t="s">
        <v>105</v>
      </c>
      <c r="C78" s="242"/>
      <c r="D78" s="249"/>
      <c r="E78" s="261"/>
      <c r="F78" s="261"/>
      <c r="G78" s="261"/>
      <c r="H78" s="261"/>
      <c r="I78" s="261"/>
      <c r="J78" s="68"/>
      <c r="K78" s="261"/>
      <c r="L78" s="261"/>
      <c r="M78" s="261"/>
      <c r="N78" s="264"/>
      <c r="O78" s="261"/>
      <c r="P78" s="335"/>
      <c r="Q78" s="263"/>
      <c r="R78" s="261"/>
      <c r="S78" s="261"/>
      <c r="T78" s="124"/>
      <c r="U78" s="261"/>
      <c r="V78" s="264"/>
      <c r="W78" s="270"/>
      <c r="X78" s="261"/>
      <c r="Y78" s="264"/>
      <c r="Z78" s="264"/>
      <c r="AA78" s="264"/>
      <c r="AB78" s="270"/>
      <c r="AC78" s="270"/>
      <c r="AD78" s="270"/>
      <c r="AE78" s="150">
        <f t="shared" si="3"/>
        <v>0</v>
      </c>
      <c r="AF78">
        <f t="shared" si="2"/>
        <v>0</v>
      </c>
    </row>
    <row r="79" spans="1:32" ht="15.75" customHeight="1" x14ac:dyDescent="0.2">
      <c r="A79" s="253">
        <v>50</v>
      </c>
      <c r="B79" s="252" t="s">
        <v>93</v>
      </c>
      <c r="C79" s="242">
        <v>10</v>
      </c>
      <c r="D79" s="249"/>
      <c r="E79" s="261"/>
      <c r="F79" s="261" t="s">
        <v>21</v>
      </c>
      <c r="G79" s="261" t="s">
        <v>22</v>
      </c>
      <c r="H79" s="261"/>
      <c r="I79" s="261" t="s">
        <v>24</v>
      </c>
      <c r="J79" s="261"/>
      <c r="K79" s="261" t="s">
        <v>26</v>
      </c>
      <c r="L79" s="297" t="s">
        <v>27</v>
      </c>
      <c r="M79" s="261"/>
      <c r="N79" s="261" t="s">
        <v>29</v>
      </c>
      <c r="O79" s="263"/>
      <c r="P79" s="335"/>
      <c r="Q79" s="263"/>
      <c r="R79" s="261" t="s">
        <v>382</v>
      </c>
      <c r="S79" s="261"/>
      <c r="T79" s="264" t="s">
        <v>384</v>
      </c>
      <c r="U79" s="261"/>
      <c r="V79" s="261" t="s">
        <v>386</v>
      </c>
      <c r="W79" s="270"/>
      <c r="X79" s="261" t="s">
        <v>638</v>
      </c>
      <c r="Y79" s="298"/>
      <c r="Z79" s="176"/>
      <c r="AA79" s="70"/>
      <c r="AB79" s="221"/>
      <c r="AC79" s="270"/>
      <c r="AD79" s="270"/>
      <c r="AE79" s="150">
        <f t="shared" si="3"/>
        <v>10</v>
      </c>
      <c r="AF79">
        <f t="shared" si="2"/>
        <v>10</v>
      </c>
    </row>
    <row r="80" spans="1:32" ht="15.75" customHeight="1" x14ac:dyDescent="0.2">
      <c r="A80" s="246"/>
      <c r="B80" s="252" t="s">
        <v>124</v>
      </c>
      <c r="C80" s="242">
        <v>10</v>
      </c>
      <c r="D80" s="249"/>
      <c r="E80" s="261" t="s">
        <v>20</v>
      </c>
      <c r="F80" s="261" t="s">
        <v>21</v>
      </c>
      <c r="G80" s="261" t="s">
        <v>22</v>
      </c>
      <c r="H80" s="261"/>
      <c r="I80" s="261"/>
      <c r="J80" s="261"/>
      <c r="K80" s="262"/>
      <c r="L80" s="261"/>
      <c r="M80" s="261"/>
      <c r="N80" s="261"/>
      <c r="O80" s="262"/>
      <c r="P80" s="335" t="s">
        <v>30</v>
      </c>
      <c r="Q80" s="261"/>
      <c r="R80" s="262"/>
      <c r="S80" s="262" t="s">
        <v>383</v>
      </c>
      <c r="T80" s="264" t="s">
        <v>384</v>
      </c>
      <c r="U80" s="261" t="s">
        <v>385</v>
      </c>
      <c r="V80" s="261"/>
      <c r="W80" s="304"/>
      <c r="X80" s="261" t="s">
        <v>638</v>
      </c>
      <c r="Y80" s="262"/>
      <c r="Z80" s="262" t="s">
        <v>640</v>
      </c>
      <c r="AA80" s="261" t="s">
        <v>641</v>
      </c>
      <c r="AB80" s="270"/>
      <c r="AC80" s="270"/>
      <c r="AD80" s="270"/>
      <c r="AE80" s="150">
        <f t="shared" si="3"/>
        <v>9</v>
      </c>
      <c r="AF80">
        <f t="shared" si="2"/>
        <v>10</v>
      </c>
    </row>
    <row r="81" spans="1:32" ht="15.75" customHeight="1" x14ac:dyDescent="0.2">
      <c r="A81" s="253"/>
      <c r="B81" s="252" t="s">
        <v>108</v>
      </c>
      <c r="C81" s="242">
        <v>10</v>
      </c>
      <c r="D81" s="249"/>
      <c r="E81" s="261" t="s">
        <v>20</v>
      </c>
      <c r="F81" s="261"/>
      <c r="G81" s="261"/>
      <c r="H81" s="261"/>
      <c r="I81" s="261"/>
      <c r="J81" s="261" t="s">
        <v>25</v>
      </c>
      <c r="K81" s="262"/>
      <c r="L81" s="297" t="s">
        <v>27</v>
      </c>
      <c r="M81" s="261"/>
      <c r="N81" s="261"/>
      <c r="O81" s="262" t="s">
        <v>33</v>
      </c>
      <c r="P81" s="335" t="s">
        <v>30</v>
      </c>
      <c r="Q81" s="261"/>
      <c r="R81" s="261" t="s">
        <v>382</v>
      </c>
      <c r="S81" s="262" t="s">
        <v>383</v>
      </c>
      <c r="T81" s="264" t="s">
        <v>384</v>
      </c>
      <c r="U81" s="261" t="s">
        <v>385</v>
      </c>
      <c r="V81" s="261" t="s">
        <v>386</v>
      </c>
      <c r="W81" s="261"/>
      <c r="X81" s="296"/>
      <c r="Y81" s="262"/>
      <c r="Z81" s="233"/>
      <c r="AA81" s="262"/>
      <c r="AB81" s="270"/>
      <c r="AC81" s="270"/>
      <c r="AD81" s="270"/>
      <c r="AE81" s="150">
        <f t="shared" si="3"/>
        <v>8</v>
      </c>
      <c r="AF81">
        <f t="shared" si="2"/>
        <v>10</v>
      </c>
    </row>
    <row r="82" spans="1:32" ht="15.75" customHeight="1" x14ac:dyDescent="0.2">
      <c r="A82" s="246"/>
      <c r="B82" s="252" t="s">
        <v>109</v>
      </c>
      <c r="C82" s="242">
        <v>10</v>
      </c>
      <c r="D82" s="249"/>
      <c r="E82" s="261"/>
      <c r="F82" s="261"/>
      <c r="G82" s="261"/>
      <c r="H82" s="261" t="s">
        <v>23</v>
      </c>
      <c r="I82" s="261" t="s">
        <v>24</v>
      </c>
      <c r="J82" s="261"/>
      <c r="K82" s="261" t="s">
        <v>26</v>
      </c>
      <c r="L82" s="264"/>
      <c r="M82" s="261" t="s">
        <v>28</v>
      </c>
      <c r="N82" s="261"/>
      <c r="O82" s="262" t="s">
        <v>33</v>
      </c>
      <c r="P82" s="335"/>
      <c r="Q82" s="261" t="s">
        <v>381</v>
      </c>
      <c r="R82" s="262"/>
      <c r="S82" s="261" t="s">
        <v>383</v>
      </c>
      <c r="T82" s="261"/>
      <c r="U82" s="261" t="s">
        <v>385</v>
      </c>
      <c r="V82" s="261"/>
      <c r="W82" s="354"/>
      <c r="X82" s="261"/>
      <c r="Y82" s="261"/>
      <c r="Z82" s="261" t="s">
        <v>640</v>
      </c>
      <c r="AA82" s="261" t="s">
        <v>641</v>
      </c>
      <c r="AB82" s="221"/>
      <c r="AC82" s="270"/>
      <c r="AD82" s="270"/>
      <c r="AE82" s="150">
        <f t="shared" si="3"/>
        <v>10</v>
      </c>
      <c r="AF82">
        <f t="shared" si="2"/>
        <v>10</v>
      </c>
    </row>
    <row r="83" spans="1:32" ht="15.75" customHeight="1" x14ac:dyDescent="0.2">
      <c r="A83" s="246">
        <v>54</v>
      </c>
      <c r="B83" s="252" t="s">
        <v>90</v>
      </c>
      <c r="C83" s="242">
        <v>9</v>
      </c>
      <c r="D83" s="249" t="s">
        <v>19</v>
      </c>
      <c r="E83" s="261" t="s">
        <v>20</v>
      </c>
      <c r="F83" s="261" t="s">
        <v>21</v>
      </c>
      <c r="G83" s="261" t="s">
        <v>22</v>
      </c>
      <c r="H83" s="261" t="s">
        <v>23</v>
      </c>
      <c r="I83" s="261" t="s">
        <v>24</v>
      </c>
      <c r="J83" s="261"/>
      <c r="K83" s="261" t="s">
        <v>26</v>
      </c>
      <c r="L83" s="264"/>
      <c r="M83" s="261"/>
      <c r="N83" s="261" t="s">
        <v>29</v>
      </c>
      <c r="O83" s="261"/>
      <c r="P83" s="335"/>
      <c r="Q83" s="261"/>
      <c r="R83" s="261"/>
      <c r="S83" s="261"/>
      <c r="T83" s="264"/>
      <c r="U83" s="261" t="s">
        <v>385</v>
      </c>
      <c r="V83" s="261"/>
      <c r="W83" s="304"/>
      <c r="X83" s="261" t="s">
        <v>638</v>
      </c>
      <c r="Y83" s="261"/>
      <c r="Z83" s="264"/>
      <c r="AA83" s="264"/>
      <c r="AB83" s="221"/>
      <c r="AC83" s="138"/>
      <c r="AD83" s="138"/>
      <c r="AE83" s="150">
        <f t="shared" si="3"/>
        <v>8</v>
      </c>
      <c r="AF83">
        <f t="shared" si="2"/>
        <v>9</v>
      </c>
    </row>
    <row r="84" spans="1:32" ht="15.75" customHeight="1" x14ac:dyDescent="0.2">
      <c r="A84" s="246">
        <v>55</v>
      </c>
      <c r="B84" s="252" t="s">
        <v>157</v>
      </c>
      <c r="C84" s="242">
        <v>9</v>
      </c>
      <c r="D84" s="251"/>
      <c r="E84" s="261"/>
      <c r="F84" s="68"/>
      <c r="G84" s="68"/>
      <c r="H84" s="68"/>
      <c r="I84" s="261" t="s">
        <v>24</v>
      </c>
      <c r="J84" s="261"/>
      <c r="K84" s="261" t="s">
        <v>26</v>
      </c>
      <c r="L84" s="261"/>
      <c r="M84" s="264" t="s">
        <v>28</v>
      </c>
      <c r="N84" s="261"/>
      <c r="O84" s="263"/>
      <c r="P84" s="335"/>
      <c r="Q84" s="261" t="s">
        <v>381</v>
      </c>
      <c r="R84" s="264" t="s">
        <v>382</v>
      </c>
      <c r="S84" s="263"/>
      <c r="T84" s="263"/>
      <c r="U84" s="131"/>
      <c r="V84" s="264" t="s">
        <v>386</v>
      </c>
      <c r="W84" s="304" t="s">
        <v>387</v>
      </c>
      <c r="X84" s="261" t="s">
        <v>638</v>
      </c>
      <c r="Y84" s="264" t="s">
        <v>935</v>
      </c>
      <c r="Z84" s="261"/>
      <c r="AA84" s="176"/>
      <c r="AB84" s="270"/>
      <c r="AC84" s="270"/>
      <c r="AD84" s="138"/>
      <c r="AE84" s="150">
        <f t="shared" si="3"/>
        <v>9</v>
      </c>
      <c r="AF84">
        <f t="shared" si="2"/>
        <v>9</v>
      </c>
    </row>
    <row r="85" spans="1:32" ht="15.75" hidden="1" customHeight="1" x14ac:dyDescent="0.2">
      <c r="A85" s="253"/>
      <c r="B85" s="252" t="s">
        <v>112</v>
      </c>
      <c r="C85" s="242"/>
      <c r="D85" s="249"/>
      <c r="E85" s="261"/>
      <c r="F85" s="68"/>
      <c r="G85" s="68"/>
      <c r="H85" s="68"/>
      <c r="I85" s="68"/>
      <c r="J85" s="261"/>
      <c r="K85" s="207"/>
      <c r="L85" s="263"/>
      <c r="M85" s="221"/>
      <c r="N85" s="147"/>
      <c r="O85" s="147"/>
      <c r="P85" s="335"/>
      <c r="Q85" s="147"/>
      <c r="R85" s="124"/>
      <c r="S85" s="261"/>
      <c r="T85" s="264"/>
      <c r="U85" s="131"/>
      <c r="V85" s="264"/>
      <c r="W85" s="264"/>
      <c r="X85" s="207"/>
      <c r="Y85" s="264"/>
      <c r="Z85" s="221"/>
      <c r="AA85" s="221"/>
      <c r="AB85" s="131"/>
      <c r="AC85" s="147"/>
      <c r="AD85" s="270"/>
      <c r="AE85" s="150">
        <f t="shared" si="3"/>
        <v>0</v>
      </c>
      <c r="AF85">
        <f t="shared" si="2"/>
        <v>0</v>
      </c>
    </row>
    <row r="86" spans="1:32" ht="15.75" hidden="1" customHeight="1" x14ac:dyDescent="0.2">
      <c r="A86" s="253"/>
      <c r="B86" s="252" t="s">
        <v>113</v>
      </c>
      <c r="C86" s="242"/>
      <c r="D86" s="249"/>
      <c r="E86" s="261"/>
      <c r="F86" s="68"/>
      <c r="G86" s="68"/>
      <c r="H86" s="68"/>
      <c r="I86" s="115"/>
      <c r="J86" s="262"/>
      <c r="K86" s="207"/>
      <c r="L86" s="147"/>
      <c r="M86" s="264"/>
      <c r="N86" s="261"/>
      <c r="O86" s="116"/>
      <c r="P86" s="335"/>
      <c r="Q86" s="264"/>
      <c r="R86" s="147"/>
      <c r="S86" s="124"/>
      <c r="T86" s="264"/>
      <c r="U86" s="131"/>
      <c r="V86" s="131"/>
      <c r="W86" s="131"/>
      <c r="X86" s="136"/>
      <c r="Y86" s="255"/>
      <c r="Z86" s="221"/>
      <c r="AA86" s="221"/>
      <c r="AB86" s="221"/>
      <c r="AC86" s="147"/>
      <c r="AD86" s="138"/>
      <c r="AE86" s="150">
        <f t="shared" si="3"/>
        <v>0</v>
      </c>
      <c r="AF86">
        <f t="shared" si="2"/>
        <v>0</v>
      </c>
    </row>
    <row r="87" spans="1:32" ht="15.75" hidden="1" customHeight="1" x14ac:dyDescent="0.2">
      <c r="A87" s="253"/>
      <c r="B87" s="252" t="s">
        <v>114</v>
      </c>
      <c r="C87" s="242"/>
      <c r="D87" s="249"/>
      <c r="E87" s="261"/>
      <c r="F87" s="261"/>
      <c r="G87" s="68"/>
      <c r="H87" s="261"/>
      <c r="I87" s="262"/>
      <c r="J87" s="115"/>
      <c r="K87" s="263"/>
      <c r="L87" s="263"/>
      <c r="M87" s="131"/>
      <c r="N87" s="264"/>
      <c r="O87" s="147"/>
      <c r="P87" s="335"/>
      <c r="Q87" s="124"/>
      <c r="R87" s="147"/>
      <c r="S87" s="263"/>
      <c r="T87" s="263"/>
      <c r="U87" s="131"/>
      <c r="V87" s="141"/>
      <c r="W87" s="131"/>
      <c r="X87" s="138"/>
      <c r="Y87" s="264"/>
      <c r="Z87" s="264"/>
      <c r="AA87" s="264"/>
      <c r="AB87" s="221"/>
      <c r="AC87" s="147"/>
      <c r="AD87" s="270"/>
      <c r="AE87" s="150">
        <f t="shared" si="3"/>
        <v>0</v>
      </c>
      <c r="AF87">
        <f t="shared" si="2"/>
        <v>0</v>
      </c>
    </row>
    <row r="88" spans="1:32" ht="15.75" hidden="1" customHeight="1" x14ac:dyDescent="0.2">
      <c r="A88" s="253"/>
      <c r="B88" s="252" t="s">
        <v>115</v>
      </c>
      <c r="C88" s="242"/>
      <c r="D88" s="249"/>
      <c r="E88" s="261"/>
      <c r="F88" s="261"/>
      <c r="G88" s="68"/>
      <c r="H88" s="68"/>
      <c r="I88" s="68"/>
      <c r="J88" s="68"/>
      <c r="K88" s="207"/>
      <c r="L88" s="147"/>
      <c r="M88" s="176"/>
      <c r="N88" s="261"/>
      <c r="O88" s="261"/>
      <c r="P88" s="335"/>
      <c r="Q88" s="147"/>
      <c r="R88" s="124"/>
      <c r="S88" s="147"/>
      <c r="T88" s="147"/>
      <c r="U88" s="221"/>
      <c r="V88" s="131"/>
      <c r="W88" s="176"/>
      <c r="X88" s="263"/>
      <c r="Y88" s="131"/>
      <c r="Z88" s="221"/>
      <c r="AA88" s="221"/>
      <c r="AB88" s="270"/>
      <c r="AC88" s="147"/>
      <c r="AD88" s="270"/>
      <c r="AE88" s="150">
        <f t="shared" si="3"/>
        <v>0</v>
      </c>
      <c r="AF88">
        <f t="shared" si="2"/>
        <v>0</v>
      </c>
    </row>
    <row r="89" spans="1:32" ht="15.75" hidden="1" customHeight="1" x14ac:dyDescent="0.2">
      <c r="A89" s="253"/>
      <c r="B89" s="252" t="s">
        <v>116</v>
      </c>
      <c r="C89" s="242"/>
      <c r="D89" s="249"/>
      <c r="E89" s="261"/>
      <c r="F89" s="68"/>
      <c r="G89" s="261"/>
      <c r="H89" s="261"/>
      <c r="I89" s="262"/>
      <c r="J89" s="115"/>
      <c r="K89" s="207"/>
      <c r="L89" s="264"/>
      <c r="M89" s="131"/>
      <c r="N89" s="147"/>
      <c r="O89" s="264"/>
      <c r="P89" s="335"/>
      <c r="Q89" s="147"/>
      <c r="R89" s="147"/>
      <c r="S89" s="147"/>
      <c r="T89" s="147"/>
      <c r="U89" s="221"/>
      <c r="V89" s="221"/>
      <c r="W89" s="264"/>
      <c r="X89" s="207"/>
      <c r="Y89" s="255"/>
      <c r="Z89" s="131"/>
      <c r="AA89" s="131"/>
      <c r="AB89" s="221"/>
      <c r="AC89" s="138"/>
      <c r="AD89" s="138"/>
      <c r="AE89" s="150">
        <f t="shared" si="3"/>
        <v>0</v>
      </c>
      <c r="AF89">
        <f t="shared" si="2"/>
        <v>0</v>
      </c>
    </row>
    <row r="90" spans="1:32" ht="15.75" hidden="1" customHeight="1" x14ac:dyDescent="0.2">
      <c r="A90" s="246"/>
      <c r="B90" s="252" t="s">
        <v>117</v>
      </c>
      <c r="C90" s="242"/>
      <c r="D90" s="249"/>
      <c r="E90" s="261"/>
      <c r="F90" s="261"/>
      <c r="G90" s="261"/>
      <c r="H90" s="261"/>
      <c r="I90" s="261"/>
      <c r="J90" s="261"/>
      <c r="K90" s="261"/>
      <c r="L90" s="264"/>
      <c r="M90" s="264"/>
      <c r="N90" s="264"/>
      <c r="O90" s="261"/>
      <c r="P90" s="335"/>
      <c r="Q90" s="261"/>
      <c r="R90" s="264"/>
      <c r="S90" s="264"/>
      <c r="T90" s="264"/>
      <c r="U90" s="261"/>
      <c r="V90" s="264"/>
      <c r="W90" s="261"/>
      <c r="X90" s="265"/>
      <c r="Y90" s="264"/>
      <c r="Z90" s="261"/>
      <c r="AA90" s="261"/>
      <c r="AB90" s="221"/>
      <c r="AC90" s="147"/>
      <c r="AD90" s="270"/>
      <c r="AE90" s="150">
        <f t="shared" si="3"/>
        <v>0</v>
      </c>
      <c r="AF90">
        <f t="shared" si="2"/>
        <v>0</v>
      </c>
    </row>
    <row r="91" spans="1:32" ht="15.75" hidden="1" customHeight="1" x14ac:dyDescent="0.2">
      <c r="A91" s="253"/>
      <c r="B91" s="252" t="s">
        <v>118</v>
      </c>
      <c r="C91" s="242"/>
      <c r="D91" s="249"/>
      <c r="E91" s="261"/>
      <c r="F91" s="261"/>
      <c r="G91" s="261"/>
      <c r="H91" s="261"/>
      <c r="I91" s="261"/>
      <c r="J91" s="261"/>
      <c r="K91" s="265"/>
      <c r="L91" s="124"/>
      <c r="M91" s="141"/>
      <c r="N91" s="264"/>
      <c r="O91" s="70"/>
      <c r="P91" s="335"/>
      <c r="Q91" s="261"/>
      <c r="R91" s="142"/>
      <c r="S91" s="261"/>
      <c r="T91" s="207"/>
      <c r="U91" s="131"/>
      <c r="V91" s="141"/>
      <c r="W91" s="131"/>
      <c r="X91" s="136"/>
      <c r="Y91" s="131"/>
      <c r="Z91" s="221"/>
      <c r="AA91" s="221"/>
      <c r="AB91" s="131"/>
      <c r="AC91" s="138"/>
      <c r="AD91" s="136"/>
      <c r="AE91" s="150">
        <f t="shared" si="3"/>
        <v>0</v>
      </c>
      <c r="AF91">
        <f t="shared" si="2"/>
        <v>0</v>
      </c>
    </row>
    <row r="92" spans="1:32" ht="15.75" hidden="1" customHeight="1" x14ac:dyDescent="0.2">
      <c r="A92" s="246"/>
      <c r="B92" s="252" t="s">
        <v>119</v>
      </c>
      <c r="C92" s="242"/>
      <c r="D92" s="249"/>
      <c r="E92" s="261"/>
      <c r="F92" s="261"/>
      <c r="G92" s="261"/>
      <c r="H92" s="261"/>
      <c r="I92" s="261"/>
      <c r="J92" s="261"/>
      <c r="K92" s="261"/>
      <c r="L92" s="261"/>
      <c r="M92" s="264"/>
      <c r="N92" s="264"/>
      <c r="O92" s="261"/>
      <c r="P92" s="335"/>
      <c r="Q92" s="261"/>
      <c r="R92" s="264"/>
      <c r="S92" s="265"/>
      <c r="T92" s="265"/>
      <c r="U92" s="264"/>
      <c r="V92" s="264"/>
      <c r="W92" s="264"/>
      <c r="X92" s="264"/>
      <c r="Y92" s="264"/>
      <c r="Z92" s="38"/>
      <c r="AA92" s="38"/>
      <c r="AB92" s="131"/>
      <c r="AC92" s="147"/>
      <c r="AD92" s="136"/>
      <c r="AE92" s="150">
        <f t="shared" si="3"/>
        <v>0</v>
      </c>
      <c r="AF92">
        <f t="shared" si="2"/>
        <v>0</v>
      </c>
    </row>
    <row r="93" spans="1:32" ht="15.75" hidden="1" customHeight="1" x14ac:dyDescent="0.2">
      <c r="A93" s="246"/>
      <c r="B93" s="252" t="s">
        <v>120</v>
      </c>
      <c r="C93" s="242"/>
      <c r="D93" s="249"/>
      <c r="E93" s="261"/>
      <c r="F93" s="261"/>
      <c r="G93" s="261"/>
      <c r="H93" s="261"/>
      <c r="I93" s="261"/>
      <c r="J93" s="261"/>
      <c r="K93" s="207"/>
      <c r="L93" s="147"/>
      <c r="M93" s="176"/>
      <c r="N93" s="261"/>
      <c r="O93" s="124"/>
      <c r="P93" s="335"/>
      <c r="Q93" s="147"/>
      <c r="R93" s="116"/>
      <c r="S93" s="147"/>
      <c r="T93" s="263"/>
      <c r="U93" s="131"/>
      <c r="V93" s="221"/>
      <c r="W93" s="131"/>
      <c r="X93" s="207"/>
      <c r="Y93" s="149"/>
      <c r="Z93" s="116"/>
      <c r="AA93" s="116"/>
      <c r="AB93" s="131"/>
      <c r="AC93" s="147"/>
      <c r="AD93" s="138"/>
      <c r="AE93" s="150">
        <f t="shared" si="3"/>
        <v>0</v>
      </c>
      <c r="AF93">
        <f t="shared" si="2"/>
        <v>0</v>
      </c>
    </row>
    <row r="94" spans="1:32" ht="15.75" customHeight="1" x14ac:dyDescent="0.2">
      <c r="A94" s="253"/>
      <c r="B94" s="252" t="s">
        <v>134</v>
      </c>
      <c r="C94" s="242">
        <v>9</v>
      </c>
      <c r="D94" s="249"/>
      <c r="E94" s="262"/>
      <c r="F94" s="261" t="s">
        <v>21</v>
      </c>
      <c r="G94" s="261" t="s">
        <v>22</v>
      </c>
      <c r="H94" s="261" t="s">
        <v>23</v>
      </c>
      <c r="I94" s="261"/>
      <c r="J94" s="261"/>
      <c r="K94" s="261"/>
      <c r="L94" s="261"/>
      <c r="M94" s="261"/>
      <c r="N94" s="261" t="s">
        <v>29</v>
      </c>
      <c r="O94" s="261"/>
      <c r="P94" s="335"/>
      <c r="Q94" s="264"/>
      <c r="R94" s="261"/>
      <c r="S94" s="261" t="s">
        <v>383</v>
      </c>
      <c r="T94" s="265"/>
      <c r="U94" s="261"/>
      <c r="V94" s="261" t="s">
        <v>386</v>
      </c>
      <c r="W94" s="304" t="s">
        <v>387</v>
      </c>
      <c r="X94" s="261"/>
      <c r="Y94" s="261" t="s">
        <v>935</v>
      </c>
      <c r="Z94" s="264"/>
      <c r="AA94" s="264"/>
      <c r="AB94" s="270" t="s">
        <v>642</v>
      </c>
      <c r="AC94" s="138"/>
      <c r="AD94" s="270"/>
      <c r="AE94" s="150">
        <f t="shared" si="3"/>
        <v>9</v>
      </c>
      <c r="AF94">
        <f t="shared" si="2"/>
        <v>9</v>
      </c>
    </row>
    <row r="95" spans="1:32" ht="15.75" hidden="1" customHeight="1" x14ac:dyDescent="0.2">
      <c r="A95" s="246"/>
      <c r="B95" s="252" t="s">
        <v>122</v>
      </c>
      <c r="C95" s="242"/>
      <c r="D95" s="249"/>
      <c r="E95" s="262"/>
      <c r="F95" s="68"/>
      <c r="G95" s="261"/>
      <c r="H95" s="261"/>
      <c r="I95" s="261"/>
      <c r="J95" s="261"/>
      <c r="K95" s="207"/>
      <c r="L95" s="263"/>
      <c r="M95" s="261"/>
      <c r="N95" s="263"/>
      <c r="O95" s="264"/>
      <c r="P95" s="335"/>
      <c r="Q95" s="264"/>
      <c r="R95" s="263"/>
      <c r="S95" s="263"/>
      <c r="T95" s="261"/>
      <c r="U95" s="264"/>
      <c r="V95" s="261"/>
      <c r="W95" s="264"/>
      <c r="X95" s="136"/>
      <c r="Y95" s="264"/>
      <c r="Z95" s="221"/>
      <c r="AA95" s="221"/>
      <c r="AB95" s="270"/>
      <c r="AC95" s="147"/>
      <c r="AD95" s="138"/>
      <c r="AE95" s="150">
        <f t="shared" si="3"/>
        <v>0</v>
      </c>
      <c r="AF95">
        <f t="shared" si="2"/>
        <v>0</v>
      </c>
    </row>
    <row r="96" spans="1:32" ht="15.75" customHeight="1" x14ac:dyDescent="0.2">
      <c r="A96" s="253"/>
      <c r="B96" s="252" t="s">
        <v>111</v>
      </c>
      <c r="C96" s="242">
        <v>9</v>
      </c>
      <c r="D96" s="249"/>
      <c r="E96" s="261" t="s">
        <v>20</v>
      </c>
      <c r="F96" s="261" t="s">
        <v>21</v>
      </c>
      <c r="G96" s="261"/>
      <c r="H96" s="261"/>
      <c r="I96" s="261" t="s">
        <v>24</v>
      </c>
      <c r="J96" s="261" t="s">
        <v>25</v>
      </c>
      <c r="K96" s="263"/>
      <c r="L96" s="124"/>
      <c r="M96" s="261" t="s">
        <v>28</v>
      </c>
      <c r="N96" s="142"/>
      <c r="O96" s="263"/>
      <c r="P96" s="335"/>
      <c r="Q96" s="261" t="s">
        <v>381</v>
      </c>
      <c r="R96" s="261" t="s">
        <v>382</v>
      </c>
      <c r="S96" s="264"/>
      <c r="T96" s="261"/>
      <c r="U96" s="261" t="s">
        <v>385</v>
      </c>
      <c r="V96" s="261"/>
      <c r="W96" s="261"/>
      <c r="X96" s="261" t="s">
        <v>638</v>
      </c>
      <c r="Y96" s="255"/>
      <c r="Z96" s="261"/>
      <c r="AA96" s="264"/>
      <c r="AB96" s="270"/>
      <c r="AC96" s="147"/>
      <c r="AD96" s="270"/>
      <c r="AE96" s="150">
        <f t="shared" si="3"/>
        <v>7</v>
      </c>
      <c r="AF96">
        <f t="shared" si="2"/>
        <v>9</v>
      </c>
    </row>
    <row r="97" spans="1:32" ht="15.75" customHeight="1" x14ac:dyDescent="0.2">
      <c r="A97" s="253">
        <v>58</v>
      </c>
      <c r="B97" s="252" t="s">
        <v>98</v>
      </c>
      <c r="C97" s="242">
        <v>8</v>
      </c>
      <c r="D97" s="251"/>
      <c r="E97" s="261" t="s">
        <v>20</v>
      </c>
      <c r="F97" s="261" t="s">
        <v>21</v>
      </c>
      <c r="G97" s="261" t="s">
        <v>22</v>
      </c>
      <c r="H97" s="261"/>
      <c r="I97" s="261" t="s">
        <v>24</v>
      </c>
      <c r="J97" s="261"/>
      <c r="K97" s="265" t="s">
        <v>26</v>
      </c>
      <c r="L97" s="261"/>
      <c r="M97" s="261"/>
      <c r="N97" s="264"/>
      <c r="O97" s="261" t="s">
        <v>33</v>
      </c>
      <c r="P97" s="335"/>
      <c r="Q97" s="261" t="s">
        <v>381</v>
      </c>
      <c r="R97" s="261"/>
      <c r="S97" s="264" t="s">
        <v>383</v>
      </c>
      <c r="T97" s="265"/>
      <c r="U97" s="131"/>
      <c r="V97" s="264"/>
      <c r="W97" s="141"/>
      <c r="X97" s="263"/>
      <c r="Y97" s="261"/>
      <c r="Z97" s="261"/>
      <c r="AA97" s="177"/>
      <c r="AB97" s="270"/>
      <c r="AC97" s="270"/>
      <c r="AD97" s="138"/>
      <c r="AE97" s="150">
        <f t="shared" si="3"/>
        <v>7</v>
      </c>
      <c r="AF97">
        <f t="shared" si="2"/>
        <v>8</v>
      </c>
    </row>
    <row r="98" spans="1:32" ht="15.75" hidden="1" customHeight="1" x14ac:dyDescent="0.2">
      <c r="A98" s="253"/>
      <c r="B98" s="252" t="s">
        <v>125</v>
      </c>
      <c r="C98" s="242"/>
      <c r="D98" s="249"/>
      <c r="E98" s="262"/>
      <c r="F98" s="261"/>
      <c r="G98" s="261"/>
      <c r="H98" s="261"/>
      <c r="I98" s="261"/>
      <c r="J98" s="261"/>
      <c r="K98" s="261"/>
      <c r="L98" s="263"/>
      <c r="M98" s="261"/>
      <c r="N98" s="147"/>
      <c r="O98" s="264"/>
      <c r="P98" s="335"/>
      <c r="Q98" s="264"/>
      <c r="R98" s="264"/>
      <c r="S98" s="264"/>
      <c r="T98" s="265"/>
      <c r="U98" s="264"/>
      <c r="V98" s="261"/>
      <c r="W98" s="304"/>
      <c r="X98" s="265"/>
      <c r="Y98" s="264"/>
      <c r="Z98" s="264"/>
      <c r="AA98" s="264"/>
      <c r="AB98" s="270"/>
      <c r="AC98" s="147"/>
      <c r="AD98" s="138"/>
      <c r="AE98" s="150">
        <f t="shared" si="3"/>
        <v>0</v>
      </c>
      <c r="AF98">
        <f t="shared" si="2"/>
        <v>0</v>
      </c>
    </row>
    <row r="99" spans="1:32" ht="15.75" customHeight="1" x14ac:dyDescent="0.2">
      <c r="A99" s="253"/>
      <c r="B99" s="252" t="s">
        <v>138</v>
      </c>
      <c r="C99" s="242">
        <v>8</v>
      </c>
      <c r="D99" s="249"/>
      <c r="E99" s="261" t="s">
        <v>20</v>
      </c>
      <c r="F99" s="261"/>
      <c r="G99" s="261"/>
      <c r="H99" s="261" t="s">
        <v>23</v>
      </c>
      <c r="I99" s="261" t="s">
        <v>24</v>
      </c>
      <c r="J99" s="261"/>
      <c r="K99" s="261" t="s">
        <v>26</v>
      </c>
      <c r="L99" s="261"/>
      <c r="M99" s="261"/>
      <c r="N99" s="261"/>
      <c r="O99" s="261"/>
      <c r="P99" s="335"/>
      <c r="Q99" s="261"/>
      <c r="R99" s="261" t="s">
        <v>382</v>
      </c>
      <c r="S99" s="261"/>
      <c r="T99" s="261"/>
      <c r="U99" s="261" t="s">
        <v>385</v>
      </c>
      <c r="V99" s="264"/>
      <c r="W99" s="261"/>
      <c r="X99" s="261"/>
      <c r="Y99" s="298"/>
      <c r="Z99" s="261" t="s">
        <v>640</v>
      </c>
      <c r="AA99" s="261" t="s">
        <v>641</v>
      </c>
      <c r="AB99" s="134"/>
      <c r="AC99" s="207"/>
      <c r="AD99" s="138"/>
      <c r="AE99" s="150">
        <f t="shared" si="3"/>
        <v>7</v>
      </c>
      <c r="AF99">
        <f t="shared" si="2"/>
        <v>8</v>
      </c>
    </row>
    <row r="100" spans="1:32" ht="15.75" customHeight="1" x14ac:dyDescent="0.2">
      <c r="A100" s="253"/>
      <c r="B100" s="252" t="s">
        <v>104</v>
      </c>
      <c r="C100" s="242">
        <v>8</v>
      </c>
      <c r="D100" s="249"/>
      <c r="E100" s="261" t="s">
        <v>20</v>
      </c>
      <c r="F100" s="261" t="s">
        <v>21</v>
      </c>
      <c r="G100" s="261"/>
      <c r="H100" s="261"/>
      <c r="I100" s="261"/>
      <c r="J100" s="261" t="s">
        <v>25</v>
      </c>
      <c r="K100" s="261"/>
      <c r="L100" s="147"/>
      <c r="M100" s="261"/>
      <c r="N100" s="261" t="s">
        <v>29</v>
      </c>
      <c r="O100" s="261" t="s">
        <v>33</v>
      </c>
      <c r="P100" s="335" t="s">
        <v>30</v>
      </c>
      <c r="Q100" s="261"/>
      <c r="R100" s="263"/>
      <c r="S100" s="261"/>
      <c r="T100" s="263"/>
      <c r="U100" s="261"/>
      <c r="V100" s="265"/>
      <c r="W100" s="304"/>
      <c r="X100" s="261"/>
      <c r="Y100" s="261" t="s">
        <v>935</v>
      </c>
      <c r="Z100" s="261"/>
      <c r="AA100" s="264" t="s">
        <v>641</v>
      </c>
      <c r="AB100" s="270"/>
      <c r="AC100" s="147"/>
      <c r="AD100" s="138"/>
      <c r="AE100" s="150">
        <f t="shared" si="3"/>
        <v>6</v>
      </c>
      <c r="AF100">
        <f t="shared" si="2"/>
        <v>8</v>
      </c>
    </row>
    <row r="101" spans="1:32" ht="15.75" hidden="1" customHeight="1" x14ac:dyDescent="0.2">
      <c r="A101" s="253"/>
      <c r="B101" s="252" t="s">
        <v>128</v>
      </c>
      <c r="C101" s="242"/>
      <c r="D101" s="249"/>
      <c r="E101" s="261"/>
      <c r="F101" s="68"/>
      <c r="G101" s="68"/>
      <c r="H101" s="68"/>
      <c r="I101" s="68"/>
      <c r="J101" s="261"/>
      <c r="K101" s="207"/>
      <c r="L101" s="207"/>
      <c r="M101" s="221"/>
      <c r="N101" s="147"/>
      <c r="O101" s="147"/>
      <c r="P101" s="335"/>
      <c r="Q101" s="207"/>
      <c r="R101" s="142"/>
      <c r="S101" s="264"/>
      <c r="T101" s="122"/>
      <c r="U101" s="141"/>
      <c r="V101" s="265"/>
      <c r="W101" s="264"/>
      <c r="X101" s="147"/>
      <c r="Y101" s="264"/>
      <c r="Z101" s="221"/>
      <c r="AA101" s="221"/>
      <c r="AB101" s="131"/>
      <c r="AC101" s="147"/>
      <c r="AD101" s="270"/>
      <c r="AE101" s="150">
        <f t="shared" si="3"/>
        <v>0</v>
      </c>
      <c r="AF101">
        <f t="shared" si="2"/>
        <v>0</v>
      </c>
    </row>
    <row r="102" spans="1:32" ht="15.75" hidden="1" customHeight="1" x14ac:dyDescent="0.2">
      <c r="A102" s="246"/>
      <c r="B102" s="252" t="s">
        <v>129</v>
      </c>
      <c r="C102" s="242"/>
      <c r="D102" s="249"/>
      <c r="E102" s="261"/>
      <c r="F102" s="68"/>
      <c r="G102" s="261"/>
      <c r="H102" s="261"/>
      <c r="I102" s="261"/>
      <c r="J102" s="261"/>
      <c r="K102" s="265"/>
      <c r="L102" s="207"/>
      <c r="M102" s="261"/>
      <c r="N102" s="263"/>
      <c r="O102" s="147"/>
      <c r="P102" s="335"/>
      <c r="Q102" s="265"/>
      <c r="R102" s="264"/>
      <c r="S102" s="124"/>
      <c r="T102" s="265"/>
      <c r="U102" s="265"/>
      <c r="V102" s="38"/>
      <c r="W102" s="264"/>
      <c r="X102" s="207"/>
      <c r="Y102" s="131"/>
      <c r="Z102" s="221"/>
      <c r="AA102" s="221"/>
      <c r="AB102" s="149"/>
      <c r="AC102" s="116"/>
      <c r="AD102" s="138"/>
      <c r="AE102" s="150">
        <f t="shared" si="3"/>
        <v>0</v>
      </c>
      <c r="AF102">
        <f t="shared" si="2"/>
        <v>0</v>
      </c>
    </row>
    <row r="103" spans="1:32" ht="15.75" hidden="1" customHeight="1" x14ac:dyDescent="0.2">
      <c r="A103" s="253"/>
      <c r="B103" s="252" t="s">
        <v>130</v>
      </c>
      <c r="C103" s="242"/>
      <c r="D103" s="249"/>
      <c r="E103" s="261"/>
      <c r="F103" s="261"/>
      <c r="G103" s="261"/>
      <c r="H103" s="261"/>
      <c r="I103" s="261"/>
      <c r="J103" s="261"/>
      <c r="K103" s="261"/>
      <c r="L103" s="142"/>
      <c r="M103" s="261"/>
      <c r="N103" s="264"/>
      <c r="O103" s="116"/>
      <c r="P103" s="335"/>
      <c r="Q103" s="265"/>
      <c r="R103" s="264"/>
      <c r="S103" s="264"/>
      <c r="T103" s="265"/>
      <c r="U103" s="127"/>
      <c r="V103" s="127"/>
      <c r="W103" s="131"/>
      <c r="X103" s="136"/>
      <c r="Y103" s="131"/>
      <c r="Z103" s="221"/>
      <c r="AA103" s="221"/>
      <c r="AB103" s="270"/>
      <c r="AC103" s="147"/>
      <c r="AD103" s="138"/>
      <c r="AE103" s="150">
        <f t="shared" si="3"/>
        <v>0</v>
      </c>
      <c r="AF103">
        <f t="shared" si="2"/>
        <v>0</v>
      </c>
    </row>
    <row r="104" spans="1:32" ht="15.75" hidden="1" customHeight="1" x14ac:dyDescent="0.2">
      <c r="A104" s="253"/>
      <c r="B104" s="252" t="s">
        <v>131</v>
      </c>
      <c r="C104" s="242"/>
      <c r="D104" s="249"/>
      <c r="E104" s="261"/>
      <c r="F104" s="68"/>
      <c r="G104" s="68"/>
      <c r="H104" s="261"/>
      <c r="I104" s="262"/>
      <c r="J104" s="262"/>
      <c r="K104" s="207"/>
      <c r="L104" s="207"/>
      <c r="M104" s="221"/>
      <c r="N104" s="264"/>
      <c r="O104" s="124"/>
      <c r="P104" s="335"/>
      <c r="Q104" s="207"/>
      <c r="R104" s="124"/>
      <c r="S104" s="207"/>
      <c r="T104" s="207"/>
      <c r="U104" s="38"/>
      <c r="V104" s="127"/>
      <c r="W104" s="221"/>
      <c r="X104" s="207"/>
      <c r="Y104" s="131"/>
      <c r="Z104" s="221"/>
      <c r="AA104" s="221"/>
      <c r="AB104" s="221"/>
      <c r="AC104" s="147"/>
      <c r="AD104" s="138"/>
      <c r="AE104" s="150">
        <f t="shared" si="3"/>
        <v>0</v>
      </c>
      <c r="AF104">
        <f t="shared" si="2"/>
        <v>0</v>
      </c>
    </row>
    <row r="105" spans="1:32" ht="15.75" hidden="1" customHeight="1" x14ac:dyDescent="0.2">
      <c r="A105" s="253"/>
      <c r="B105" s="252" t="s">
        <v>132</v>
      </c>
      <c r="C105" s="242"/>
      <c r="D105" s="249"/>
      <c r="E105" s="261"/>
      <c r="F105" s="68"/>
      <c r="G105" s="261"/>
      <c r="H105" s="261"/>
      <c r="I105" s="261"/>
      <c r="J105" s="68"/>
      <c r="K105" s="261"/>
      <c r="L105" s="261"/>
      <c r="M105" s="261"/>
      <c r="N105" s="124"/>
      <c r="O105" s="142"/>
      <c r="P105" s="335"/>
      <c r="Q105" s="116"/>
      <c r="R105" s="261"/>
      <c r="S105" s="122"/>
      <c r="T105" s="122"/>
      <c r="U105" s="265"/>
      <c r="V105" s="265"/>
      <c r="W105" s="264"/>
      <c r="X105" s="265"/>
      <c r="Y105" s="264"/>
      <c r="Z105" s="261"/>
      <c r="AA105" s="261"/>
      <c r="AB105" s="221"/>
      <c r="AC105" s="147"/>
      <c r="AD105" s="138"/>
      <c r="AE105" s="150">
        <f t="shared" si="3"/>
        <v>0</v>
      </c>
      <c r="AF105">
        <f t="shared" si="2"/>
        <v>0</v>
      </c>
    </row>
    <row r="106" spans="1:32" ht="15.75" hidden="1" customHeight="1" x14ac:dyDescent="0.2">
      <c r="A106" s="246"/>
      <c r="B106" s="252" t="s">
        <v>133</v>
      </c>
      <c r="C106" s="242"/>
      <c r="D106" s="249"/>
      <c r="E106" s="261"/>
      <c r="F106" s="68"/>
      <c r="G106" s="261"/>
      <c r="H106" s="68"/>
      <c r="I106" s="68"/>
      <c r="J106" s="70"/>
      <c r="K106" s="207"/>
      <c r="L106" s="147"/>
      <c r="M106" s="221"/>
      <c r="N106" s="147"/>
      <c r="O106" s="264"/>
      <c r="P106" s="335"/>
      <c r="Q106" s="124"/>
      <c r="R106" s="207"/>
      <c r="S106" s="207"/>
      <c r="T106" s="263"/>
      <c r="U106" s="261"/>
      <c r="V106" s="265"/>
      <c r="W106" s="131"/>
      <c r="X106" s="136"/>
      <c r="Y106" s="264"/>
      <c r="Z106" s="221"/>
      <c r="AA106" s="221"/>
      <c r="AB106" s="221"/>
      <c r="AC106" s="147"/>
      <c r="AD106" s="138"/>
      <c r="AE106" s="150">
        <f t="shared" si="3"/>
        <v>0</v>
      </c>
      <c r="AF106">
        <f t="shared" si="2"/>
        <v>0</v>
      </c>
    </row>
    <row r="107" spans="1:32" ht="15.75" customHeight="1" x14ac:dyDescent="0.2">
      <c r="A107" s="253"/>
      <c r="B107" s="252" t="s">
        <v>82</v>
      </c>
      <c r="C107" s="242">
        <v>8</v>
      </c>
      <c r="D107" s="249"/>
      <c r="E107" s="261"/>
      <c r="F107" s="261" t="s">
        <v>21</v>
      </c>
      <c r="G107" s="261" t="s">
        <v>22</v>
      </c>
      <c r="H107" s="261" t="s">
        <v>23</v>
      </c>
      <c r="I107" s="261" t="s">
        <v>24</v>
      </c>
      <c r="J107" s="261"/>
      <c r="K107" s="261"/>
      <c r="L107" s="297" t="s">
        <v>27</v>
      </c>
      <c r="M107" s="261" t="s">
        <v>28</v>
      </c>
      <c r="N107" s="261" t="s">
        <v>29</v>
      </c>
      <c r="O107" s="261" t="s">
        <v>33</v>
      </c>
      <c r="P107" s="335"/>
      <c r="Q107" s="261"/>
      <c r="R107" s="263"/>
      <c r="S107" s="261"/>
      <c r="T107" s="265"/>
      <c r="U107" s="261"/>
      <c r="V107" s="261"/>
      <c r="W107" s="261"/>
      <c r="X107" s="265"/>
      <c r="Y107" s="298"/>
      <c r="Z107" s="261"/>
      <c r="AA107" s="261"/>
      <c r="AB107" s="270"/>
      <c r="AC107" s="270"/>
      <c r="AD107" s="138"/>
      <c r="AE107" s="150">
        <f t="shared" si="3"/>
        <v>8</v>
      </c>
      <c r="AF107">
        <f t="shared" si="2"/>
        <v>8</v>
      </c>
    </row>
    <row r="108" spans="1:32" ht="15.75" hidden="1" customHeight="1" x14ac:dyDescent="0.2">
      <c r="A108" s="253"/>
      <c r="B108" s="252" t="s">
        <v>135</v>
      </c>
      <c r="C108" s="242"/>
      <c r="D108" s="249"/>
      <c r="E108" s="261"/>
      <c r="F108" s="261"/>
      <c r="G108" s="261"/>
      <c r="H108" s="261"/>
      <c r="I108" s="261"/>
      <c r="J108" s="261"/>
      <c r="K108" s="265"/>
      <c r="L108" s="142"/>
      <c r="M108" s="131"/>
      <c r="N108" s="261"/>
      <c r="O108" s="116"/>
      <c r="P108" s="335"/>
      <c r="Q108" s="261"/>
      <c r="R108" s="122"/>
      <c r="S108" s="265"/>
      <c r="T108" s="207"/>
      <c r="U108" s="127"/>
      <c r="V108" s="127"/>
      <c r="W108" s="131"/>
      <c r="X108" s="138"/>
      <c r="Y108" s="131"/>
      <c r="Z108" s="221"/>
      <c r="AA108" s="221"/>
      <c r="AB108" s="221"/>
      <c r="AC108" s="147"/>
      <c r="AD108" s="138"/>
      <c r="AE108" s="150">
        <f t="shared" si="3"/>
        <v>0</v>
      </c>
      <c r="AF108">
        <f t="shared" si="2"/>
        <v>0</v>
      </c>
    </row>
    <row r="109" spans="1:32" ht="15.75" hidden="1" customHeight="1" x14ac:dyDescent="0.2">
      <c r="A109" s="253"/>
      <c r="B109" s="252" t="s">
        <v>136</v>
      </c>
      <c r="C109" s="242"/>
      <c r="D109" s="249"/>
      <c r="E109" s="261"/>
      <c r="F109" s="68"/>
      <c r="G109" s="68"/>
      <c r="H109" s="261"/>
      <c r="I109" s="261"/>
      <c r="J109" s="261"/>
      <c r="K109" s="263"/>
      <c r="L109" s="147"/>
      <c r="M109" s="176"/>
      <c r="N109" s="263"/>
      <c r="O109" s="263"/>
      <c r="P109" s="335"/>
      <c r="Q109" s="147"/>
      <c r="R109" s="122"/>
      <c r="S109" s="265"/>
      <c r="T109" s="142"/>
      <c r="U109" s="261"/>
      <c r="V109" s="38"/>
      <c r="W109" s="221"/>
      <c r="X109" s="265"/>
      <c r="Y109" s="255"/>
      <c r="Z109" s="264"/>
      <c r="AA109" s="264"/>
      <c r="AB109" s="270"/>
      <c r="AC109" s="147"/>
      <c r="AD109" s="138"/>
      <c r="AE109" s="150">
        <f t="shared" si="3"/>
        <v>0</v>
      </c>
      <c r="AF109">
        <f t="shared" si="2"/>
        <v>0</v>
      </c>
    </row>
    <row r="110" spans="1:32" ht="15.75" hidden="1" customHeight="1" x14ac:dyDescent="0.2">
      <c r="A110" s="253"/>
      <c r="B110" s="252" t="s">
        <v>137</v>
      </c>
      <c r="C110" s="242"/>
      <c r="D110" s="249"/>
      <c r="E110" s="261"/>
      <c r="F110" s="68"/>
      <c r="G110" s="68"/>
      <c r="H110" s="68"/>
      <c r="I110" s="115"/>
      <c r="J110" s="233"/>
      <c r="K110" s="263"/>
      <c r="L110" s="147"/>
      <c r="M110" s="221"/>
      <c r="N110" s="263"/>
      <c r="O110" s="124"/>
      <c r="P110" s="335"/>
      <c r="Q110" s="147"/>
      <c r="R110" s="207"/>
      <c r="S110" s="263"/>
      <c r="T110" s="207"/>
      <c r="U110" s="38"/>
      <c r="V110" s="265"/>
      <c r="W110" s="221"/>
      <c r="X110" s="265"/>
      <c r="Y110" s="264"/>
      <c r="Z110" s="264"/>
      <c r="AA110" s="264"/>
      <c r="AB110" s="221"/>
      <c r="AC110" s="138"/>
      <c r="AD110" s="138"/>
      <c r="AE110" s="150">
        <f t="shared" si="3"/>
        <v>0</v>
      </c>
      <c r="AF110">
        <f t="shared" si="2"/>
        <v>0</v>
      </c>
    </row>
    <row r="111" spans="1:32" ht="15.75" customHeight="1" x14ac:dyDescent="0.2">
      <c r="A111" s="253">
        <v>62</v>
      </c>
      <c r="B111" s="252" t="s">
        <v>160</v>
      </c>
      <c r="C111" s="242">
        <v>7</v>
      </c>
      <c r="D111" s="249" t="s">
        <v>19</v>
      </c>
      <c r="E111" s="261"/>
      <c r="F111" s="261"/>
      <c r="G111" s="261"/>
      <c r="H111" s="261"/>
      <c r="I111" s="262"/>
      <c r="J111" s="261"/>
      <c r="K111" s="263"/>
      <c r="L111" s="299" t="s">
        <v>27</v>
      </c>
      <c r="M111" s="261" t="s">
        <v>28</v>
      </c>
      <c r="N111" s="263"/>
      <c r="O111" s="261"/>
      <c r="P111" s="335" t="s">
        <v>30</v>
      </c>
      <c r="Q111" s="261"/>
      <c r="R111" s="263"/>
      <c r="S111" s="261"/>
      <c r="T111" s="265"/>
      <c r="U111" s="38"/>
      <c r="V111" s="221"/>
      <c r="W111" s="176"/>
      <c r="X111" s="265" t="s">
        <v>638</v>
      </c>
      <c r="Y111" s="261" t="s">
        <v>935</v>
      </c>
      <c r="Z111" s="264" t="s">
        <v>640</v>
      </c>
      <c r="AA111" s="261"/>
      <c r="AB111" s="270" t="s">
        <v>642</v>
      </c>
      <c r="AC111" s="116"/>
      <c r="AD111" s="270"/>
      <c r="AE111" s="150">
        <f t="shared" si="3"/>
        <v>7</v>
      </c>
      <c r="AF111">
        <f t="shared" si="2"/>
        <v>7</v>
      </c>
    </row>
    <row r="112" spans="1:32" ht="15.75" hidden="1" customHeight="1" x14ac:dyDescent="0.2">
      <c r="A112" s="253"/>
      <c r="B112" s="252" t="s">
        <v>139</v>
      </c>
      <c r="C112" s="242"/>
      <c r="D112" s="249"/>
      <c r="E112" s="261"/>
      <c r="F112" s="68"/>
      <c r="G112" s="68"/>
      <c r="H112" s="68"/>
      <c r="I112" s="115"/>
      <c r="J112" s="262"/>
      <c r="K112" s="263"/>
      <c r="L112" s="147"/>
      <c r="M112" s="221"/>
      <c r="N112" s="266"/>
      <c r="O112" s="142"/>
      <c r="P112" s="335"/>
      <c r="Q112" s="264"/>
      <c r="R112" s="264"/>
      <c r="S112" s="261"/>
      <c r="T112" s="147"/>
      <c r="U112" s="127"/>
      <c r="V112" s="38"/>
      <c r="W112" s="141"/>
      <c r="X112" s="263"/>
      <c r="Y112" s="264"/>
      <c r="Z112" s="116"/>
      <c r="AA112" s="116"/>
      <c r="AB112" s="131"/>
      <c r="AC112" s="270"/>
      <c r="AD112" s="138"/>
      <c r="AE112" s="150">
        <f t="shared" si="3"/>
        <v>0</v>
      </c>
      <c r="AF112">
        <f t="shared" si="2"/>
        <v>0</v>
      </c>
    </row>
    <row r="113" spans="1:32" ht="15.75" hidden="1" customHeight="1" x14ac:dyDescent="0.2">
      <c r="A113" s="246"/>
      <c r="B113" s="252" t="s">
        <v>140</v>
      </c>
      <c r="C113" s="242"/>
      <c r="D113" s="249"/>
      <c r="E113" s="261"/>
      <c r="F113" s="68"/>
      <c r="G113" s="68"/>
      <c r="H113" s="68"/>
      <c r="I113" s="115"/>
      <c r="J113" s="233"/>
      <c r="K113" s="263"/>
      <c r="L113" s="70"/>
      <c r="M113" s="176"/>
      <c r="N113" s="224"/>
      <c r="O113" s="263"/>
      <c r="P113" s="335"/>
      <c r="Q113" s="261"/>
      <c r="R113" s="147"/>
      <c r="S113" s="207"/>
      <c r="T113" s="147"/>
      <c r="U113" s="127"/>
      <c r="V113" s="141"/>
      <c r="W113" s="131"/>
      <c r="X113" s="136"/>
      <c r="Y113" s="255"/>
      <c r="Z113" s="221"/>
      <c r="AA113" s="221"/>
      <c r="AB113" s="221"/>
      <c r="AC113" s="147"/>
      <c r="AD113" s="138"/>
      <c r="AE113" s="150">
        <f t="shared" si="3"/>
        <v>0</v>
      </c>
      <c r="AF113">
        <f t="shared" si="2"/>
        <v>0</v>
      </c>
    </row>
    <row r="114" spans="1:32" ht="15.75" hidden="1" customHeight="1" x14ac:dyDescent="0.2">
      <c r="A114" s="246"/>
      <c r="B114" s="252" t="s">
        <v>141</v>
      </c>
      <c r="C114" s="242"/>
      <c r="D114" s="249"/>
      <c r="E114" s="261"/>
      <c r="F114" s="261"/>
      <c r="G114" s="261"/>
      <c r="H114" s="261"/>
      <c r="I114" s="262"/>
      <c r="J114" s="233"/>
      <c r="K114" s="263"/>
      <c r="L114" s="147"/>
      <c r="M114" s="264"/>
      <c r="N114" s="261"/>
      <c r="O114" s="266"/>
      <c r="P114" s="335"/>
      <c r="Q114" s="264"/>
      <c r="R114" s="261"/>
      <c r="S114" s="263"/>
      <c r="T114" s="264"/>
      <c r="U114" s="265"/>
      <c r="V114" s="265"/>
      <c r="W114" s="264"/>
      <c r="X114" s="265"/>
      <c r="Y114" s="255"/>
      <c r="Z114" s="264"/>
      <c r="AA114" s="264"/>
      <c r="AB114" s="221"/>
      <c r="AC114" s="147"/>
      <c r="AD114" s="138"/>
      <c r="AE114" s="150">
        <f t="shared" si="3"/>
        <v>0</v>
      </c>
      <c r="AF114">
        <f t="shared" si="2"/>
        <v>0</v>
      </c>
    </row>
    <row r="115" spans="1:32" ht="15.75" customHeight="1" x14ac:dyDescent="0.2">
      <c r="A115" s="253">
        <v>63</v>
      </c>
      <c r="B115" s="252" t="s">
        <v>126</v>
      </c>
      <c r="C115" s="242">
        <v>7</v>
      </c>
      <c r="D115" s="249"/>
      <c r="E115" s="261"/>
      <c r="F115" s="261"/>
      <c r="G115" s="261"/>
      <c r="H115" s="261"/>
      <c r="I115" s="261" t="s">
        <v>24</v>
      </c>
      <c r="J115" s="261"/>
      <c r="K115" s="261" t="s">
        <v>26</v>
      </c>
      <c r="L115" s="334" t="s">
        <v>27</v>
      </c>
      <c r="M115" s="261" t="s">
        <v>28</v>
      </c>
      <c r="N115" s="261"/>
      <c r="O115" s="261"/>
      <c r="P115" s="335"/>
      <c r="Q115" s="261" t="s">
        <v>381</v>
      </c>
      <c r="R115" s="261"/>
      <c r="S115" s="261" t="s">
        <v>383</v>
      </c>
      <c r="T115" s="261"/>
      <c r="U115" s="265"/>
      <c r="V115" s="261"/>
      <c r="W115" s="304" t="s">
        <v>387</v>
      </c>
      <c r="X115" s="264"/>
      <c r="Y115" s="264"/>
      <c r="Z115" s="261"/>
      <c r="AA115" s="261"/>
      <c r="AB115" s="270"/>
      <c r="AC115" s="147"/>
      <c r="AD115" s="138"/>
      <c r="AE115" s="150">
        <f t="shared" si="3"/>
        <v>7</v>
      </c>
      <c r="AF115">
        <f t="shared" si="2"/>
        <v>7</v>
      </c>
    </row>
    <row r="116" spans="1:32" ht="15.75" hidden="1" customHeight="1" x14ac:dyDescent="0.2">
      <c r="A116" s="253"/>
      <c r="B116" s="252" t="s">
        <v>143</v>
      </c>
      <c r="C116" s="242"/>
      <c r="D116" s="249"/>
      <c r="E116" s="261"/>
      <c r="F116" s="68"/>
      <c r="G116" s="261"/>
      <c r="H116" s="261"/>
      <c r="I116" s="262"/>
      <c r="J116" s="262"/>
      <c r="K116" s="265"/>
      <c r="L116" s="264"/>
      <c r="M116" s="264"/>
      <c r="N116" s="264"/>
      <c r="O116" s="264"/>
      <c r="P116" s="335"/>
      <c r="Q116" s="263"/>
      <c r="R116" s="147"/>
      <c r="S116" s="207"/>
      <c r="T116" s="262"/>
      <c r="U116" s="261"/>
      <c r="V116" s="264"/>
      <c r="W116" s="264"/>
      <c r="X116" s="264"/>
      <c r="Y116" s="255"/>
      <c r="Z116" s="264"/>
      <c r="AA116" s="264"/>
      <c r="AB116" s="221"/>
      <c r="AC116" s="270"/>
      <c r="AD116" s="138"/>
      <c r="AE116" s="150">
        <f t="shared" si="3"/>
        <v>0</v>
      </c>
      <c r="AF116">
        <f t="shared" si="2"/>
        <v>0</v>
      </c>
    </row>
    <row r="117" spans="1:32" ht="15.75" hidden="1" customHeight="1" x14ac:dyDescent="0.2">
      <c r="A117" s="253"/>
      <c r="B117" s="252" t="s">
        <v>144</v>
      </c>
      <c r="C117" s="242"/>
      <c r="D117" s="249"/>
      <c r="E117" s="261"/>
      <c r="F117" s="68"/>
      <c r="G117" s="68"/>
      <c r="H117" s="68"/>
      <c r="I117" s="115"/>
      <c r="J117" s="115"/>
      <c r="K117" s="207"/>
      <c r="L117" s="147"/>
      <c r="M117" s="131"/>
      <c r="N117" s="264"/>
      <c r="O117" s="147"/>
      <c r="P117" s="335"/>
      <c r="Q117" s="124"/>
      <c r="R117" s="147"/>
      <c r="S117" s="207"/>
      <c r="T117" s="266"/>
      <c r="U117" s="141"/>
      <c r="V117" s="131"/>
      <c r="W117" s="131"/>
      <c r="X117" s="136"/>
      <c r="Y117" s="264"/>
      <c r="Z117" s="264"/>
      <c r="AA117" s="264"/>
      <c r="AB117" s="270"/>
      <c r="AC117" s="147"/>
      <c r="AD117" s="270"/>
      <c r="AE117" s="150">
        <f t="shared" si="3"/>
        <v>0</v>
      </c>
      <c r="AF117">
        <f t="shared" si="2"/>
        <v>0</v>
      </c>
    </row>
    <row r="118" spans="1:32" ht="15.75" hidden="1" customHeight="1" x14ac:dyDescent="0.2">
      <c r="A118" s="253"/>
      <c r="B118" s="252" t="s">
        <v>145</v>
      </c>
      <c r="C118" s="242"/>
      <c r="D118" s="249"/>
      <c r="E118" s="261"/>
      <c r="F118" s="68"/>
      <c r="G118" s="68"/>
      <c r="H118" s="68"/>
      <c r="I118" s="115"/>
      <c r="J118" s="233"/>
      <c r="K118" s="207"/>
      <c r="L118" s="147"/>
      <c r="M118" s="221"/>
      <c r="N118" s="147"/>
      <c r="O118" s="124"/>
      <c r="P118" s="335"/>
      <c r="Q118" s="147"/>
      <c r="R118" s="147"/>
      <c r="S118" s="207"/>
      <c r="T118" s="266"/>
      <c r="U118" s="176"/>
      <c r="V118" s="264"/>
      <c r="W118" s="221"/>
      <c r="X118" s="265"/>
      <c r="Y118" s="255"/>
      <c r="Z118" s="264"/>
      <c r="AA118" s="264"/>
      <c r="AB118" s="221"/>
      <c r="AC118" s="138"/>
      <c r="AD118" s="138"/>
      <c r="AE118" s="150">
        <f t="shared" si="3"/>
        <v>0</v>
      </c>
      <c r="AF118">
        <f t="shared" si="2"/>
        <v>0</v>
      </c>
    </row>
    <row r="119" spans="1:32" ht="15.75" hidden="1" customHeight="1" x14ac:dyDescent="0.2">
      <c r="A119" s="253"/>
      <c r="B119" s="252" t="s">
        <v>146</v>
      </c>
      <c r="C119" s="242"/>
      <c r="D119" s="249"/>
      <c r="E119" s="261"/>
      <c r="F119" s="68"/>
      <c r="G119" s="68"/>
      <c r="H119" s="68"/>
      <c r="I119" s="115"/>
      <c r="J119" s="115"/>
      <c r="K119" s="207"/>
      <c r="L119" s="147"/>
      <c r="M119" s="131"/>
      <c r="N119" s="264"/>
      <c r="O119" s="147"/>
      <c r="P119" s="335"/>
      <c r="Q119" s="124"/>
      <c r="R119" s="147"/>
      <c r="S119" s="207"/>
      <c r="T119" s="266"/>
      <c r="U119" s="141"/>
      <c r="V119" s="131"/>
      <c r="W119" s="131"/>
      <c r="X119" s="136"/>
      <c r="Y119" s="264"/>
      <c r="Z119" s="221"/>
      <c r="AA119" s="221"/>
      <c r="AB119" s="221"/>
      <c r="AC119" s="270"/>
      <c r="AD119" s="270"/>
      <c r="AE119" s="150">
        <f t="shared" si="3"/>
        <v>0</v>
      </c>
      <c r="AF119">
        <f t="shared" si="2"/>
        <v>0</v>
      </c>
    </row>
    <row r="120" spans="1:32" ht="15.75" hidden="1" customHeight="1" x14ac:dyDescent="0.2">
      <c r="A120" s="246"/>
      <c r="B120" s="252" t="s">
        <v>147</v>
      </c>
      <c r="C120" s="242"/>
      <c r="D120" s="249"/>
      <c r="E120" s="261"/>
      <c r="F120" s="261"/>
      <c r="G120" s="261"/>
      <c r="H120" s="261"/>
      <c r="I120" s="262"/>
      <c r="J120" s="262"/>
      <c r="K120" s="265"/>
      <c r="L120" s="147"/>
      <c r="M120" s="264"/>
      <c r="N120" s="147"/>
      <c r="O120" s="147"/>
      <c r="P120" s="335"/>
      <c r="Q120" s="261"/>
      <c r="R120" s="264"/>
      <c r="S120" s="122"/>
      <c r="T120" s="262"/>
      <c r="U120" s="176"/>
      <c r="V120" s="221"/>
      <c r="W120" s="270"/>
      <c r="X120" s="207"/>
      <c r="Y120" s="264"/>
      <c r="Z120" s="70"/>
      <c r="AA120" s="70"/>
      <c r="AB120" s="270"/>
      <c r="AC120" s="147"/>
      <c r="AD120" s="138"/>
      <c r="AE120" s="150">
        <f t="shared" si="3"/>
        <v>0</v>
      </c>
      <c r="AF120">
        <f t="shared" si="2"/>
        <v>0</v>
      </c>
    </row>
    <row r="121" spans="1:32" ht="15.75" hidden="1" customHeight="1" x14ac:dyDescent="0.2">
      <c r="A121" s="253"/>
      <c r="B121" s="252" t="s">
        <v>148</v>
      </c>
      <c r="C121" s="242"/>
      <c r="D121" s="249"/>
      <c r="E121" s="261"/>
      <c r="F121" s="68"/>
      <c r="G121" s="68"/>
      <c r="H121" s="68"/>
      <c r="I121" s="115"/>
      <c r="J121" s="262"/>
      <c r="K121" s="207"/>
      <c r="L121" s="147"/>
      <c r="M121" s="221"/>
      <c r="N121" s="147"/>
      <c r="O121" s="147"/>
      <c r="P121" s="335"/>
      <c r="Q121" s="147"/>
      <c r="R121" s="124"/>
      <c r="S121" s="265"/>
      <c r="T121" s="224"/>
      <c r="U121" s="141"/>
      <c r="V121" s="265"/>
      <c r="W121" s="221"/>
      <c r="X121" s="207"/>
      <c r="Y121" s="255"/>
      <c r="Z121" s="221"/>
      <c r="AA121" s="221"/>
      <c r="AB121" s="131"/>
      <c r="AC121" s="147"/>
      <c r="AD121" s="270"/>
      <c r="AE121" s="150">
        <f t="shared" si="3"/>
        <v>0</v>
      </c>
      <c r="AF121">
        <f t="shared" si="2"/>
        <v>0</v>
      </c>
    </row>
    <row r="122" spans="1:32" ht="15.75" hidden="1" customHeight="1" x14ac:dyDescent="0.2">
      <c r="A122" s="253"/>
      <c r="B122" s="252" t="s">
        <v>149</v>
      </c>
      <c r="C122" s="242"/>
      <c r="D122" s="249"/>
      <c r="E122" s="261"/>
      <c r="F122" s="68"/>
      <c r="G122" s="68"/>
      <c r="H122" s="68"/>
      <c r="I122" s="115"/>
      <c r="J122" s="233"/>
      <c r="K122" s="207"/>
      <c r="L122" s="147"/>
      <c r="M122" s="221"/>
      <c r="N122" s="147"/>
      <c r="O122" s="124"/>
      <c r="P122" s="335"/>
      <c r="Q122" s="147"/>
      <c r="R122" s="147"/>
      <c r="S122" s="207"/>
      <c r="T122" s="147"/>
      <c r="U122" s="176"/>
      <c r="V122" s="38"/>
      <c r="W122" s="221"/>
      <c r="X122" s="265"/>
      <c r="Y122" s="264"/>
      <c r="Z122" s="264"/>
      <c r="AA122" s="264"/>
      <c r="AB122" s="221"/>
      <c r="AC122" s="138"/>
      <c r="AD122" s="138"/>
      <c r="AE122" s="150">
        <f t="shared" si="3"/>
        <v>0</v>
      </c>
      <c r="AF122">
        <f t="shared" si="2"/>
        <v>0</v>
      </c>
    </row>
    <row r="123" spans="1:32" ht="15.75" hidden="1" customHeight="1" x14ac:dyDescent="0.2">
      <c r="A123" s="246"/>
      <c r="B123" s="252" t="s">
        <v>150</v>
      </c>
      <c r="C123" s="242"/>
      <c r="D123" s="249"/>
      <c r="E123" s="261"/>
      <c r="F123" s="68"/>
      <c r="G123" s="68"/>
      <c r="H123" s="68"/>
      <c r="I123" s="115"/>
      <c r="J123" s="262"/>
      <c r="K123" s="207"/>
      <c r="L123" s="116"/>
      <c r="M123" s="268"/>
      <c r="N123" s="224"/>
      <c r="O123" s="147"/>
      <c r="P123" s="335"/>
      <c r="Q123" s="124"/>
      <c r="R123" s="147"/>
      <c r="S123" s="207"/>
      <c r="T123" s="147"/>
      <c r="U123" s="267"/>
      <c r="V123" s="131"/>
      <c r="W123" s="141"/>
      <c r="X123" s="136"/>
      <c r="Y123" s="255"/>
      <c r="Z123" s="176"/>
      <c r="AA123" s="176"/>
      <c r="AB123" s="221"/>
      <c r="AC123" s="147"/>
      <c r="AD123" s="138"/>
      <c r="AE123" s="150">
        <f t="shared" si="3"/>
        <v>0</v>
      </c>
      <c r="AF123">
        <f t="shared" si="2"/>
        <v>0</v>
      </c>
    </row>
    <row r="124" spans="1:32" ht="15.75" hidden="1" customHeight="1" x14ac:dyDescent="0.2">
      <c r="A124" s="253"/>
      <c r="B124" s="252" t="s">
        <v>151</v>
      </c>
      <c r="C124" s="242"/>
      <c r="D124" s="249"/>
      <c r="E124" s="261"/>
      <c r="F124" s="68"/>
      <c r="G124" s="68"/>
      <c r="H124" s="68"/>
      <c r="I124" s="115"/>
      <c r="J124" s="262"/>
      <c r="K124" s="207"/>
      <c r="L124" s="147"/>
      <c r="M124" s="268"/>
      <c r="N124" s="266"/>
      <c r="O124" s="147"/>
      <c r="P124" s="335"/>
      <c r="Q124" s="124"/>
      <c r="R124" s="147"/>
      <c r="S124" s="207"/>
      <c r="T124" s="147"/>
      <c r="U124" s="267"/>
      <c r="V124" s="131"/>
      <c r="W124" s="131"/>
      <c r="X124" s="138"/>
      <c r="Y124" s="255"/>
      <c r="Z124" s="221"/>
      <c r="AA124" s="221"/>
      <c r="AB124" s="270"/>
      <c r="AC124" s="270"/>
      <c r="AD124" s="138"/>
      <c r="AE124" s="150">
        <f t="shared" si="3"/>
        <v>0</v>
      </c>
      <c r="AF124">
        <f t="shared" si="2"/>
        <v>0</v>
      </c>
    </row>
    <row r="125" spans="1:32" ht="15.75" hidden="1" customHeight="1" x14ac:dyDescent="0.2">
      <c r="A125" s="253"/>
      <c r="B125" s="252" t="s">
        <v>152</v>
      </c>
      <c r="C125" s="242"/>
      <c r="D125" s="249"/>
      <c r="E125" s="261"/>
      <c r="F125" s="68"/>
      <c r="G125" s="68"/>
      <c r="H125" s="68"/>
      <c r="I125" s="115"/>
      <c r="J125" s="115"/>
      <c r="K125" s="207"/>
      <c r="L125" s="147"/>
      <c r="M125" s="267"/>
      <c r="N125" s="262"/>
      <c r="O125" s="147"/>
      <c r="P125" s="335"/>
      <c r="Q125" s="124"/>
      <c r="R125" s="147"/>
      <c r="S125" s="207"/>
      <c r="T125" s="147"/>
      <c r="U125" s="267"/>
      <c r="V125" s="131"/>
      <c r="W125" s="131"/>
      <c r="X125" s="136"/>
      <c r="Y125" s="264"/>
      <c r="Z125" s="264"/>
      <c r="AA125" s="264"/>
      <c r="AB125" s="270"/>
      <c r="AC125" s="147"/>
      <c r="AD125" s="270"/>
      <c r="AE125" s="150">
        <f t="shared" si="3"/>
        <v>0</v>
      </c>
      <c r="AF125">
        <f t="shared" si="2"/>
        <v>0</v>
      </c>
    </row>
    <row r="126" spans="1:32" ht="15.75" hidden="1" customHeight="1" x14ac:dyDescent="0.2">
      <c r="A126" s="253"/>
      <c r="B126" s="252" t="s">
        <v>153</v>
      </c>
      <c r="C126" s="242"/>
      <c r="D126" s="249"/>
      <c r="E126" s="68"/>
      <c r="F126" s="261"/>
      <c r="G126" s="261"/>
      <c r="H126" s="261"/>
      <c r="I126" s="262"/>
      <c r="J126" s="262"/>
      <c r="K126" s="265"/>
      <c r="L126" s="264"/>
      <c r="M126" s="262"/>
      <c r="N126" s="262"/>
      <c r="O126" s="264"/>
      <c r="P126" s="335"/>
      <c r="Q126" s="70"/>
      <c r="R126" s="124"/>
      <c r="S126" s="265"/>
      <c r="T126" s="264"/>
      <c r="U126" s="267"/>
      <c r="V126" s="264"/>
      <c r="W126" s="131"/>
      <c r="X126" s="265"/>
      <c r="Y126" s="264"/>
      <c r="Z126" s="264"/>
      <c r="AA126" s="264"/>
      <c r="AB126" s="221"/>
      <c r="AC126" s="147"/>
      <c r="AD126" s="138"/>
      <c r="AE126" s="150">
        <f t="shared" si="3"/>
        <v>0</v>
      </c>
    </row>
    <row r="127" spans="1:32" ht="15.75" hidden="1" customHeight="1" x14ac:dyDescent="0.2">
      <c r="A127" s="246"/>
      <c r="B127" s="252" t="s">
        <v>154</v>
      </c>
      <c r="C127" s="242"/>
      <c r="D127" s="249"/>
      <c r="E127" s="261"/>
      <c r="F127" s="261"/>
      <c r="G127" s="261"/>
      <c r="H127" s="261"/>
      <c r="I127" s="262"/>
      <c r="J127" s="262"/>
      <c r="K127" s="265"/>
      <c r="L127" s="147"/>
      <c r="M127" s="262"/>
      <c r="N127" s="263"/>
      <c r="O127" s="147"/>
      <c r="P127" s="335"/>
      <c r="Q127" s="264"/>
      <c r="R127" s="261"/>
      <c r="S127" s="142"/>
      <c r="T127" s="264"/>
      <c r="U127" s="268"/>
      <c r="V127" s="221"/>
      <c r="W127" s="270"/>
      <c r="X127" s="265"/>
      <c r="Y127" s="264"/>
      <c r="Z127" s="264"/>
      <c r="AA127" s="264"/>
      <c r="AB127" s="221"/>
      <c r="AC127" s="270"/>
      <c r="AD127" s="138"/>
      <c r="AE127" s="150">
        <f t="shared" si="3"/>
        <v>0</v>
      </c>
      <c r="AF127">
        <f>COUNTA(E127:AD127)</f>
        <v>0</v>
      </c>
    </row>
    <row r="128" spans="1:32" ht="15.75" hidden="1" customHeight="1" x14ac:dyDescent="0.2">
      <c r="A128" s="246"/>
      <c r="B128" s="252" t="s">
        <v>155</v>
      </c>
      <c r="C128" s="242"/>
      <c r="D128" s="249"/>
      <c r="E128" s="261"/>
      <c r="F128" s="261"/>
      <c r="G128" s="261"/>
      <c r="H128" s="261"/>
      <c r="I128" s="262"/>
      <c r="J128" s="262"/>
      <c r="K128" s="265"/>
      <c r="L128" s="263"/>
      <c r="M128" s="262"/>
      <c r="N128" s="263"/>
      <c r="O128" s="147"/>
      <c r="P128" s="335"/>
      <c r="Q128" s="264"/>
      <c r="R128" s="264"/>
      <c r="S128" s="122"/>
      <c r="T128" s="264"/>
      <c r="U128" s="268"/>
      <c r="V128" s="221"/>
      <c r="W128" s="270"/>
      <c r="X128" s="265"/>
      <c r="Y128" s="264"/>
      <c r="Z128" s="264"/>
      <c r="AA128" s="264"/>
      <c r="AB128" s="221"/>
      <c r="AC128" s="138"/>
      <c r="AD128" s="138"/>
      <c r="AE128" s="150">
        <f t="shared" si="3"/>
        <v>0</v>
      </c>
      <c r="AF128">
        <f t="shared" ref="AF128:AF145" si="4">COUNTA(E128:AD128)</f>
        <v>0</v>
      </c>
    </row>
    <row r="129" spans="1:32" ht="15.75" hidden="1" customHeight="1" x14ac:dyDescent="0.2">
      <c r="A129" s="246"/>
      <c r="B129" s="252" t="s">
        <v>156</v>
      </c>
      <c r="C129" s="242"/>
      <c r="D129" s="249"/>
      <c r="E129" s="261"/>
      <c r="F129" s="261"/>
      <c r="G129" s="261"/>
      <c r="H129" s="261"/>
      <c r="I129" s="262"/>
      <c r="J129" s="261"/>
      <c r="K129" s="265"/>
      <c r="L129" s="263"/>
      <c r="M129" s="262"/>
      <c r="N129" s="266"/>
      <c r="O129" s="147"/>
      <c r="P129" s="335"/>
      <c r="Q129" s="264"/>
      <c r="R129" s="264"/>
      <c r="S129" s="122"/>
      <c r="T129" s="264"/>
      <c r="U129" s="262"/>
      <c r="V129" s="221"/>
      <c r="W129" s="304"/>
      <c r="X129" s="207"/>
      <c r="Y129" s="262"/>
      <c r="Z129" s="221"/>
      <c r="AA129" s="221"/>
      <c r="AB129" s="149"/>
      <c r="AC129" s="147"/>
      <c r="AD129" s="138"/>
      <c r="AE129" s="150">
        <f t="shared" si="3"/>
        <v>0</v>
      </c>
      <c r="AF129">
        <f t="shared" si="4"/>
        <v>0</v>
      </c>
    </row>
    <row r="130" spans="1:32" ht="15.75" customHeight="1" x14ac:dyDescent="0.2">
      <c r="A130" s="246"/>
      <c r="B130" s="250" t="s">
        <v>210</v>
      </c>
      <c r="C130" s="242">
        <v>7</v>
      </c>
      <c r="D130" s="249"/>
      <c r="E130" s="261"/>
      <c r="F130" s="261"/>
      <c r="G130" s="261"/>
      <c r="H130" s="261"/>
      <c r="I130" s="262"/>
      <c r="J130" s="261"/>
      <c r="K130" s="261"/>
      <c r="L130" s="263"/>
      <c r="M130" s="261"/>
      <c r="N130" s="263"/>
      <c r="O130" s="264" t="s">
        <v>33</v>
      </c>
      <c r="P130" s="335"/>
      <c r="Q130" s="70"/>
      <c r="R130" s="261"/>
      <c r="S130" s="261"/>
      <c r="T130" s="261" t="s">
        <v>384</v>
      </c>
      <c r="U130" s="261"/>
      <c r="V130" s="261" t="s">
        <v>386</v>
      </c>
      <c r="W130" s="270" t="s">
        <v>387</v>
      </c>
      <c r="X130" s="207"/>
      <c r="Y130" s="261" t="s">
        <v>935</v>
      </c>
      <c r="Z130" s="261"/>
      <c r="AA130" s="264" t="s">
        <v>641</v>
      </c>
      <c r="AB130" s="270" t="s">
        <v>642</v>
      </c>
      <c r="AC130" s="270"/>
      <c r="AD130" s="138"/>
      <c r="AE130" s="150">
        <f t="shared" si="3"/>
        <v>7</v>
      </c>
      <c r="AF130">
        <f t="shared" si="4"/>
        <v>7</v>
      </c>
    </row>
    <row r="131" spans="1:32" ht="15.75" customHeight="1" x14ac:dyDescent="0.2">
      <c r="A131" s="253"/>
      <c r="B131" s="252" t="s">
        <v>102</v>
      </c>
      <c r="C131" s="242">
        <v>7</v>
      </c>
      <c r="D131" s="249"/>
      <c r="E131" s="261" t="s">
        <v>20</v>
      </c>
      <c r="F131" s="261"/>
      <c r="G131" s="261" t="s">
        <v>22</v>
      </c>
      <c r="H131" s="68"/>
      <c r="I131" s="262" t="s">
        <v>24</v>
      </c>
      <c r="J131" s="261" t="s">
        <v>25</v>
      </c>
      <c r="K131" s="265"/>
      <c r="L131" s="261"/>
      <c r="M131" s="261" t="s">
        <v>28</v>
      </c>
      <c r="N131" s="262"/>
      <c r="O131" s="261" t="s">
        <v>33</v>
      </c>
      <c r="P131" s="335"/>
      <c r="Q131" s="261"/>
      <c r="R131" s="261"/>
      <c r="S131" s="261"/>
      <c r="T131" s="264"/>
      <c r="U131" s="261"/>
      <c r="V131" s="261"/>
      <c r="W131" s="304"/>
      <c r="X131" s="136"/>
      <c r="Y131" s="261" t="s">
        <v>935</v>
      </c>
      <c r="Z131" s="264"/>
      <c r="AA131" s="264"/>
      <c r="AB131" s="221"/>
      <c r="AC131" s="147"/>
      <c r="AD131" s="270"/>
      <c r="AE131" s="150">
        <f t="shared" si="3"/>
        <v>5</v>
      </c>
      <c r="AF131">
        <f t="shared" si="4"/>
        <v>7</v>
      </c>
    </row>
    <row r="132" spans="1:32" ht="15.75" customHeight="1" x14ac:dyDescent="0.2">
      <c r="A132" s="253">
        <v>66</v>
      </c>
      <c r="B132" s="252" t="s">
        <v>110</v>
      </c>
      <c r="C132" s="242">
        <v>6</v>
      </c>
      <c r="D132" s="249" t="s">
        <v>19</v>
      </c>
      <c r="E132" s="261"/>
      <c r="F132" s="261" t="s">
        <v>21</v>
      </c>
      <c r="G132" s="261"/>
      <c r="H132" s="68"/>
      <c r="I132" s="115"/>
      <c r="J132" s="261" t="s">
        <v>25</v>
      </c>
      <c r="K132" s="265" t="s">
        <v>26</v>
      </c>
      <c r="L132" s="334" t="s">
        <v>27</v>
      </c>
      <c r="M132" s="262"/>
      <c r="N132" s="262"/>
      <c r="O132" s="262"/>
      <c r="P132" s="335" t="s">
        <v>30</v>
      </c>
      <c r="Q132" s="261"/>
      <c r="R132" s="261" t="s">
        <v>382</v>
      </c>
      <c r="S132" s="261"/>
      <c r="T132" s="264"/>
      <c r="U132" s="261"/>
      <c r="V132" s="262"/>
      <c r="W132" s="264"/>
      <c r="X132" s="265"/>
      <c r="Y132" s="261"/>
      <c r="Z132" s="176"/>
      <c r="AA132" s="264"/>
      <c r="AB132" s="149"/>
      <c r="AC132" s="147"/>
      <c r="AD132" s="270"/>
      <c r="AE132" s="150">
        <f t="shared" si="3"/>
        <v>5</v>
      </c>
    </row>
    <row r="133" spans="1:32" ht="15.75" customHeight="1" x14ac:dyDescent="0.2">
      <c r="A133" s="246">
        <v>67</v>
      </c>
      <c r="B133" s="252" t="s">
        <v>158</v>
      </c>
      <c r="C133" s="242">
        <v>6</v>
      </c>
      <c r="D133" s="249"/>
      <c r="E133" s="261"/>
      <c r="F133" s="261" t="s">
        <v>21</v>
      </c>
      <c r="G133" s="261"/>
      <c r="H133" s="68" t="s">
        <v>23</v>
      </c>
      <c r="I133" s="115"/>
      <c r="J133" s="261"/>
      <c r="K133" s="207"/>
      <c r="L133" s="263"/>
      <c r="M133" s="262"/>
      <c r="N133" s="262"/>
      <c r="O133" s="261"/>
      <c r="P133" s="335" t="s">
        <v>30</v>
      </c>
      <c r="Q133" s="142"/>
      <c r="R133" s="261"/>
      <c r="S133" s="265" t="s">
        <v>383</v>
      </c>
      <c r="T133" s="116"/>
      <c r="U133" s="70"/>
      <c r="V133" s="131"/>
      <c r="W133" s="304" t="s">
        <v>387</v>
      </c>
      <c r="X133" s="136"/>
      <c r="Y133" s="141"/>
      <c r="Z133" s="116"/>
      <c r="AA133" s="70"/>
      <c r="AB133" s="270" t="s">
        <v>642</v>
      </c>
      <c r="AC133" s="147"/>
      <c r="AD133" s="270"/>
      <c r="AE133" s="150">
        <f t="shared" si="3"/>
        <v>6</v>
      </c>
      <c r="AF133">
        <f t="shared" si="4"/>
        <v>6</v>
      </c>
    </row>
    <row r="134" spans="1:32" ht="15.75" customHeight="1" x14ac:dyDescent="0.2">
      <c r="A134" s="253"/>
      <c r="B134" s="252" t="s">
        <v>200</v>
      </c>
      <c r="C134" s="242">
        <v>6</v>
      </c>
      <c r="D134" s="249"/>
      <c r="E134" s="261"/>
      <c r="F134" s="261"/>
      <c r="G134" s="261"/>
      <c r="H134" s="261"/>
      <c r="I134" s="261" t="s">
        <v>24</v>
      </c>
      <c r="J134" s="68"/>
      <c r="K134" s="265"/>
      <c r="L134" s="261"/>
      <c r="M134" s="262"/>
      <c r="N134" s="263"/>
      <c r="O134" s="124"/>
      <c r="P134" s="335" t="s">
        <v>30</v>
      </c>
      <c r="Q134" s="142"/>
      <c r="R134" s="261"/>
      <c r="S134" s="265"/>
      <c r="T134" s="261"/>
      <c r="U134" s="262" t="s">
        <v>385</v>
      </c>
      <c r="V134" s="261"/>
      <c r="W134" s="270" t="s">
        <v>387</v>
      </c>
      <c r="X134" s="261" t="s">
        <v>638</v>
      </c>
      <c r="Y134" s="261" t="s">
        <v>935</v>
      </c>
      <c r="Z134" s="264"/>
      <c r="AA134" s="176"/>
      <c r="AB134" s="221"/>
      <c r="AC134" s="147"/>
      <c r="AD134" s="270"/>
      <c r="AE134" s="150">
        <f t="shared" si="3"/>
        <v>6</v>
      </c>
      <c r="AF134">
        <f t="shared" si="4"/>
        <v>6</v>
      </c>
    </row>
    <row r="135" spans="1:32" ht="15.75" hidden="1" customHeight="1" x14ac:dyDescent="0.2">
      <c r="A135" s="253" t="s">
        <v>162</v>
      </c>
      <c r="B135" s="252" t="s">
        <v>163</v>
      </c>
      <c r="C135" s="242"/>
      <c r="D135" s="249"/>
      <c r="E135" s="261"/>
      <c r="F135" s="68"/>
      <c r="G135" s="68"/>
      <c r="H135" s="261"/>
      <c r="I135" s="261"/>
      <c r="J135" s="261"/>
      <c r="K135" s="261"/>
      <c r="L135" s="264"/>
      <c r="M135" s="262"/>
      <c r="N135" s="262"/>
      <c r="O135" s="263"/>
      <c r="P135" s="335"/>
      <c r="Q135" s="147"/>
      <c r="R135" s="124"/>
      <c r="S135" s="261"/>
      <c r="T135" s="124"/>
      <c r="U135" s="261"/>
      <c r="V135" s="264"/>
      <c r="W135" s="221"/>
      <c r="X135" s="265"/>
      <c r="Y135" s="298"/>
      <c r="Z135" s="221"/>
      <c r="AA135" s="221"/>
      <c r="AB135" s="221"/>
      <c r="AC135" s="147"/>
      <c r="AD135" s="270"/>
      <c r="AE135" s="150">
        <f t="shared" si="3"/>
        <v>0</v>
      </c>
      <c r="AF135">
        <f t="shared" si="4"/>
        <v>0</v>
      </c>
    </row>
    <row r="136" spans="1:32" ht="15.75" hidden="1" customHeight="1" x14ac:dyDescent="0.2">
      <c r="A136" s="253"/>
      <c r="B136" s="252" t="s">
        <v>164</v>
      </c>
      <c r="C136" s="242"/>
      <c r="D136" s="249"/>
      <c r="E136" s="68"/>
      <c r="F136" s="261"/>
      <c r="G136" s="261"/>
      <c r="H136" s="261"/>
      <c r="I136" s="262"/>
      <c r="J136" s="115"/>
      <c r="K136" s="207"/>
      <c r="L136" s="116"/>
      <c r="M136" s="262"/>
      <c r="N136" s="224"/>
      <c r="O136" s="147"/>
      <c r="P136" s="335"/>
      <c r="Q136" s="147"/>
      <c r="R136" s="147"/>
      <c r="S136" s="207"/>
      <c r="T136" s="147"/>
      <c r="U136" s="267"/>
      <c r="V136" s="221"/>
      <c r="W136" s="131"/>
      <c r="X136" s="136"/>
      <c r="Y136" s="131"/>
      <c r="Z136" s="221"/>
      <c r="AA136" s="221"/>
      <c r="AB136" s="221"/>
      <c r="AC136" s="147"/>
      <c r="AD136" s="138"/>
      <c r="AE136" s="150">
        <f t="shared" si="3"/>
        <v>0</v>
      </c>
      <c r="AF136">
        <f t="shared" si="4"/>
        <v>0</v>
      </c>
    </row>
    <row r="137" spans="1:32" ht="15.75" hidden="1" customHeight="1" x14ac:dyDescent="0.2">
      <c r="A137" s="253"/>
      <c r="B137" s="252" t="s">
        <v>165</v>
      </c>
      <c r="C137" s="242"/>
      <c r="D137" s="249"/>
      <c r="E137" s="261"/>
      <c r="F137" s="68"/>
      <c r="G137" s="68"/>
      <c r="H137" s="68"/>
      <c r="I137" s="115"/>
      <c r="J137" s="115"/>
      <c r="K137" s="207"/>
      <c r="L137" s="147"/>
      <c r="M137" s="267"/>
      <c r="N137" s="262"/>
      <c r="O137" s="147"/>
      <c r="P137" s="335"/>
      <c r="Q137" s="124"/>
      <c r="R137" s="147"/>
      <c r="S137" s="207"/>
      <c r="T137" s="147"/>
      <c r="U137" s="267"/>
      <c r="V137" s="131"/>
      <c r="W137" s="131"/>
      <c r="X137" s="138"/>
      <c r="Y137" s="264"/>
      <c r="Z137" s="264"/>
      <c r="AA137" s="264"/>
      <c r="AB137" s="270"/>
      <c r="AC137" s="147"/>
      <c r="AD137" s="270"/>
      <c r="AE137" s="150">
        <f t="shared" si="3"/>
        <v>0</v>
      </c>
      <c r="AF137">
        <f t="shared" si="4"/>
        <v>0</v>
      </c>
    </row>
    <row r="138" spans="1:32" ht="15.75" hidden="1" customHeight="1" x14ac:dyDescent="0.2">
      <c r="A138" s="253"/>
      <c r="B138" s="252" t="s">
        <v>166</v>
      </c>
      <c r="C138" s="242"/>
      <c r="D138" s="249"/>
      <c r="E138" s="68"/>
      <c r="F138" s="261"/>
      <c r="G138" s="261"/>
      <c r="H138" s="70"/>
      <c r="I138" s="233"/>
      <c r="J138" s="233"/>
      <c r="K138" s="207"/>
      <c r="L138" s="124"/>
      <c r="M138" s="233"/>
      <c r="N138" s="224"/>
      <c r="O138" s="124"/>
      <c r="P138" s="335"/>
      <c r="Q138" s="147"/>
      <c r="R138" s="147"/>
      <c r="S138" s="207"/>
      <c r="T138" s="147"/>
      <c r="U138" s="268"/>
      <c r="V138" s="221"/>
      <c r="W138" s="221"/>
      <c r="X138" s="147"/>
      <c r="Y138" s="255"/>
      <c r="Z138" s="131"/>
      <c r="AA138" s="131"/>
      <c r="AB138" s="221"/>
      <c r="AC138" s="138"/>
      <c r="AD138" s="138"/>
      <c r="AE138" s="150">
        <f t="shared" ref="AE138:AE201" si="5">COUNTA(F138:I138,K138:AB138)</f>
        <v>0</v>
      </c>
      <c r="AF138">
        <f t="shared" si="4"/>
        <v>0</v>
      </c>
    </row>
    <row r="139" spans="1:32" ht="15.75" hidden="1" customHeight="1" x14ac:dyDescent="0.2">
      <c r="A139" s="253"/>
      <c r="B139" s="252" t="s">
        <v>167</v>
      </c>
      <c r="C139" s="242"/>
      <c r="D139" s="249"/>
      <c r="E139" s="261"/>
      <c r="F139" s="261"/>
      <c r="G139" s="261"/>
      <c r="H139" s="261"/>
      <c r="I139" s="261"/>
      <c r="J139" s="261"/>
      <c r="K139" s="261"/>
      <c r="L139" s="264"/>
      <c r="M139" s="261"/>
      <c r="N139" s="262"/>
      <c r="O139" s="264"/>
      <c r="P139" s="335"/>
      <c r="Q139" s="264"/>
      <c r="R139" s="147"/>
      <c r="S139" s="265"/>
      <c r="T139" s="261"/>
      <c r="U139" s="261"/>
      <c r="V139" s="261"/>
      <c r="W139" s="264"/>
      <c r="X139" s="264"/>
      <c r="Y139" s="264"/>
      <c r="Z139" s="221"/>
      <c r="AA139" s="221"/>
      <c r="AB139" s="221"/>
      <c r="AC139" s="147"/>
      <c r="AD139" s="138"/>
      <c r="AE139" s="150">
        <f t="shared" si="5"/>
        <v>0</v>
      </c>
      <c r="AF139">
        <f t="shared" si="4"/>
        <v>0</v>
      </c>
    </row>
    <row r="140" spans="1:32" ht="15.75" hidden="1" customHeight="1" x14ac:dyDescent="0.2">
      <c r="A140" s="246"/>
      <c r="B140" s="252" t="s">
        <v>168</v>
      </c>
      <c r="C140" s="242"/>
      <c r="D140" s="249"/>
      <c r="E140" s="261"/>
      <c r="F140" s="68"/>
      <c r="G140" s="68"/>
      <c r="H140" s="68"/>
      <c r="I140" s="115"/>
      <c r="J140" s="233"/>
      <c r="K140" s="207"/>
      <c r="L140" s="116"/>
      <c r="M140" s="268"/>
      <c r="N140" s="142"/>
      <c r="O140" s="147"/>
      <c r="P140" s="335"/>
      <c r="Q140" s="124"/>
      <c r="R140" s="147"/>
      <c r="S140" s="207"/>
      <c r="T140" s="147"/>
      <c r="U140" s="131"/>
      <c r="V140" s="131"/>
      <c r="W140" s="131"/>
      <c r="X140" s="136"/>
      <c r="Y140" s="255"/>
      <c r="Z140" s="221"/>
      <c r="AA140" s="221"/>
      <c r="AB140" s="270"/>
      <c r="AC140" s="270"/>
      <c r="AD140" s="270"/>
      <c r="AE140" s="150">
        <f t="shared" si="5"/>
        <v>0</v>
      </c>
      <c r="AF140">
        <f t="shared" si="4"/>
        <v>0</v>
      </c>
    </row>
    <row r="141" spans="1:32" ht="15.75" customHeight="1" x14ac:dyDescent="0.2">
      <c r="A141" s="246">
        <v>69</v>
      </c>
      <c r="B141" s="252" t="s">
        <v>95</v>
      </c>
      <c r="C141" s="242">
        <v>5</v>
      </c>
      <c r="D141" s="249"/>
      <c r="E141" s="261"/>
      <c r="F141" s="261"/>
      <c r="G141" s="261"/>
      <c r="H141" s="261"/>
      <c r="I141" s="261"/>
      <c r="J141" s="261"/>
      <c r="K141" s="261"/>
      <c r="L141" s="263"/>
      <c r="M141" s="261"/>
      <c r="N141" s="263"/>
      <c r="O141" s="264"/>
      <c r="P141" s="335"/>
      <c r="Q141" s="70"/>
      <c r="R141" s="264"/>
      <c r="S141" s="261"/>
      <c r="T141" s="261" t="s">
        <v>384</v>
      </c>
      <c r="U141" s="264" t="s">
        <v>385</v>
      </c>
      <c r="V141" s="261"/>
      <c r="W141" s="304" t="s">
        <v>387</v>
      </c>
      <c r="X141" s="261" t="s">
        <v>638</v>
      </c>
      <c r="Y141" s="298"/>
      <c r="Z141" s="261"/>
      <c r="AA141" s="261"/>
      <c r="AB141" s="270" t="s">
        <v>642</v>
      </c>
      <c r="AC141" s="147"/>
      <c r="AD141" s="270"/>
      <c r="AE141" s="150">
        <f t="shared" si="5"/>
        <v>5</v>
      </c>
      <c r="AF141">
        <f t="shared" si="4"/>
        <v>5</v>
      </c>
    </row>
    <row r="142" spans="1:32" ht="15.75" hidden="1" customHeight="1" x14ac:dyDescent="0.2">
      <c r="A142" s="253"/>
      <c r="B142" s="252" t="s">
        <v>170</v>
      </c>
      <c r="C142" s="242"/>
      <c r="D142" s="249"/>
      <c r="E142" s="58"/>
      <c r="F142" s="261"/>
      <c r="G142" s="261"/>
      <c r="H142" s="261"/>
      <c r="I142" s="262"/>
      <c r="J142" s="262"/>
      <c r="K142" s="38"/>
      <c r="L142" s="147"/>
      <c r="M142" s="267"/>
      <c r="N142" s="261"/>
      <c r="O142" s="147"/>
      <c r="P142" s="335"/>
      <c r="Q142" s="264"/>
      <c r="R142" s="147"/>
      <c r="S142" s="207"/>
      <c r="T142" s="70"/>
      <c r="U142" s="176"/>
      <c r="V142" s="221"/>
      <c r="W142" s="221"/>
      <c r="X142" s="147"/>
      <c r="Y142" s="255"/>
      <c r="Z142" s="221"/>
      <c r="AA142" s="221"/>
      <c r="AB142" s="221"/>
      <c r="AC142" s="147"/>
      <c r="AD142" s="138"/>
      <c r="AE142" s="150">
        <f t="shared" si="5"/>
        <v>0</v>
      </c>
      <c r="AF142">
        <f t="shared" si="4"/>
        <v>0</v>
      </c>
    </row>
    <row r="143" spans="1:32" ht="15.75" hidden="1" customHeight="1" x14ac:dyDescent="0.2">
      <c r="A143" s="253"/>
      <c r="B143" s="252" t="s">
        <v>171</v>
      </c>
      <c r="C143" s="242"/>
      <c r="D143" s="249"/>
      <c r="E143" s="261"/>
      <c r="F143" s="261"/>
      <c r="G143" s="261"/>
      <c r="H143" s="261"/>
      <c r="I143" s="261"/>
      <c r="J143" s="261"/>
      <c r="K143" s="261"/>
      <c r="L143" s="147"/>
      <c r="M143" s="267"/>
      <c r="N143" s="263"/>
      <c r="O143" s="124"/>
      <c r="P143" s="335"/>
      <c r="Q143" s="147"/>
      <c r="R143" s="142"/>
      <c r="S143" s="263"/>
      <c r="T143" s="261"/>
      <c r="U143" s="261"/>
      <c r="V143" s="261"/>
      <c r="W143" s="264"/>
      <c r="X143" s="264"/>
      <c r="Y143" s="131"/>
      <c r="Z143" s="221"/>
      <c r="AA143" s="221"/>
      <c r="AB143" s="221"/>
      <c r="AC143" s="270"/>
      <c r="AD143" s="270"/>
      <c r="AE143" s="150">
        <f t="shared" si="5"/>
        <v>0</v>
      </c>
      <c r="AF143">
        <f t="shared" si="4"/>
        <v>0</v>
      </c>
    </row>
    <row r="144" spans="1:32" ht="15.75" hidden="1" customHeight="1" x14ac:dyDescent="0.2">
      <c r="A144" s="253"/>
      <c r="B144" s="252" t="s">
        <v>172</v>
      </c>
      <c r="C144" s="242"/>
      <c r="D144" s="249"/>
      <c r="E144" s="68"/>
      <c r="F144" s="261"/>
      <c r="G144" s="261"/>
      <c r="H144" s="70"/>
      <c r="I144" s="233"/>
      <c r="J144" s="233"/>
      <c r="K144" s="207"/>
      <c r="L144" s="124"/>
      <c r="M144" s="262"/>
      <c r="N144" s="142"/>
      <c r="O144" s="147"/>
      <c r="P144" s="335"/>
      <c r="Q144" s="147"/>
      <c r="R144" s="147"/>
      <c r="S144" s="263"/>
      <c r="T144" s="266"/>
      <c r="U144" s="268"/>
      <c r="V144" s="221"/>
      <c r="W144" s="221"/>
      <c r="X144" s="147"/>
      <c r="Y144" s="255"/>
      <c r="Z144" s="221"/>
      <c r="AA144" s="221"/>
      <c r="AB144" s="221"/>
      <c r="AC144" s="147"/>
      <c r="AD144" s="138"/>
      <c r="AE144" s="150">
        <f t="shared" si="5"/>
        <v>0</v>
      </c>
      <c r="AF144">
        <f t="shared" si="4"/>
        <v>0</v>
      </c>
    </row>
    <row r="145" spans="1:32" ht="15.75" hidden="1" customHeight="1" x14ac:dyDescent="0.2">
      <c r="A145" s="253"/>
      <c r="B145" s="252" t="s">
        <v>173</v>
      </c>
      <c r="C145" s="242"/>
      <c r="D145" s="249"/>
      <c r="E145" s="261"/>
      <c r="F145" s="261"/>
      <c r="G145" s="261"/>
      <c r="H145" s="261"/>
      <c r="I145" s="261"/>
      <c r="J145" s="261"/>
      <c r="K145" s="265"/>
      <c r="L145" s="263"/>
      <c r="M145" s="267"/>
      <c r="N145" s="261"/>
      <c r="O145" s="263"/>
      <c r="P145" s="335"/>
      <c r="Q145" s="264"/>
      <c r="R145" s="147"/>
      <c r="S145" s="261"/>
      <c r="T145" s="263"/>
      <c r="U145" s="141"/>
      <c r="V145" s="264"/>
      <c r="W145" s="264"/>
      <c r="X145" s="264"/>
      <c r="Y145" s="261"/>
      <c r="Z145" s="221"/>
      <c r="AA145" s="221"/>
      <c r="AB145" s="221"/>
      <c r="AC145" s="147"/>
      <c r="AD145" s="270"/>
      <c r="AE145" s="150">
        <f t="shared" si="5"/>
        <v>0</v>
      </c>
      <c r="AF145">
        <f t="shared" si="4"/>
        <v>0</v>
      </c>
    </row>
    <row r="146" spans="1:32" ht="15.75" hidden="1" customHeight="1" x14ac:dyDescent="0.2">
      <c r="A146" s="246"/>
      <c r="B146" s="252" t="s">
        <v>174</v>
      </c>
      <c r="C146" s="242"/>
      <c r="D146" s="249"/>
      <c r="E146" s="261"/>
      <c r="F146" s="68"/>
      <c r="G146" s="261"/>
      <c r="H146" s="68"/>
      <c r="I146" s="115"/>
      <c r="J146" s="262"/>
      <c r="K146" s="261"/>
      <c r="L146" s="264"/>
      <c r="M146" s="268"/>
      <c r="N146" s="261"/>
      <c r="O146" s="147"/>
      <c r="P146" s="335"/>
      <c r="Q146" s="147"/>
      <c r="R146" s="147"/>
      <c r="S146" s="263"/>
      <c r="T146" s="266"/>
      <c r="U146" s="268"/>
      <c r="V146" s="221"/>
      <c r="W146" s="221"/>
      <c r="X146" s="147"/>
      <c r="Y146" s="255"/>
      <c r="Z146" s="221"/>
      <c r="AA146" s="221"/>
      <c r="AB146" s="221"/>
      <c r="AC146" s="147"/>
      <c r="AD146" s="270"/>
      <c r="AE146" s="150">
        <f t="shared" si="5"/>
        <v>0</v>
      </c>
    </row>
    <row r="147" spans="1:32" ht="15.75" hidden="1" customHeight="1" x14ac:dyDescent="0.2">
      <c r="A147" s="253"/>
      <c r="B147" s="252" t="s">
        <v>175</v>
      </c>
      <c r="C147" s="242"/>
      <c r="D147" s="249"/>
      <c r="E147" s="261"/>
      <c r="F147" s="68"/>
      <c r="G147" s="68"/>
      <c r="H147" s="261"/>
      <c r="I147" s="262"/>
      <c r="J147" s="115"/>
      <c r="K147" s="261"/>
      <c r="L147" s="147"/>
      <c r="M147" s="267"/>
      <c r="N147" s="261"/>
      <c r="O147" s="147"/>
      <c r="P147" s="335"/>
      <c r="Q147" s="261"/>
      <c r="R147" s="147"/>
      <c r="S147" s="261"/>
      <c r="T147" s="266"/>
      <c r="U147" s="141"/>
      <c r="V147" s="264"/>
      <c r="W147" s="264"/>
      <c r="X147" s="138"/>
      <c r="Y147" s="264"/>
      <c r="Z147" s="264"/>
      <c r="AA147" s="264"/>
      <c r="AB147" s="131"/>
      <c r="AC147" s="138"/>
      <c r="AD147" s="270"/>
      <c r="AE147" s="150">
        <f t="shared" si="5"/>
        <v>0</v>
      </c>
    </row>
    <row r="148" spans="1:32" ht="15.75" hidden="1" customHeight="1" x14ac:dyDescent="0.2">
      <c r="A148" s="246"/>
      <c r="B148" s="252" t="s">
        <v>176</v>
      </c>
      <c r="C148" s="242"/>
      <c r="D148" s="249"/>
      <c r="E148" s="261"/>
      <c r="F148" s="68"/>
      <c r="G148" s="261"/>
      <c r="H148" s="261"/>
      <c r="I148" s="262"/>
      <c r="J148" s="262"/>
      <c r="K148" s="265"/>
      <c r="L148" s="147"/>
      <c r="M148" s="262"/>
      <c r="N148" s="263"/>
      <c r="O148" s="147"/>
      <c r="P148" s="335"/>
      <c r="Q148" s="264"/>
      <c r="R148" s="264"/>
      <c r="S148" s="142"/>
      <c r="T148" s="262"/>
      <c r="U148" s="268"/>
      <c r="V148" s="221"/>
      <c r="W148" s="264"/>
      <c r="X148" s="147"/>
      <c r="Y148" s="131"/>
      <c r="Z148" s="264"/>
      <c r="AA148" s="264"/>
      <c r="AB148" s="221"/>
      <c r="AC148" s="147"/>
      <c r="AD148" s="138"/>
      <c r="AE148" s="150">
        <f t="shared" si="5"/>
        <v>0</v>
      </c>
    </row>
    <row r="149" spans="1:32" ht="15.75" hidden="1" customHeight="1" x14ac:dyDescent="0.2">
      <c r="A149" s="246"/>
      <c r="B149" s="252" t="s">
        <v>177</v>
      </c>
      <c r="C149" s="242"/>
      <c r="D149" s="249"/>
      <c r="E149" s="68"/>
      <c r="F149" s="261"/>
      <c r="G149" s="261"/>
      <c r="H149" s="261"/>
      <c r="I149" s="261"/>
      <c r="J149" s="261"/>
      <c r="K149" s="265"/>
      <c r="L149" s="264"/>
      <c r="M149" s="262"/>
      <c r="N149" s="261"/>
      <c r="O149" s="264"/>
      <c r="P149" s="335"/>
      <c r="Q149" s="264"/>
      <c r="R149" s="264"/>
      <c r="S149" s="261"/>
      <c r="T149" s="262"/>
      <c r="U149" s="262"/>
      <c r="V149" s="264"/>
      <c r="W149" s="141"/>
      <c r="X149" s="264"/>
      <c r="Y149" s="261"/>
      <c r="Z149" s="264"/>
      <c r="AA149" s="264"/>
      <c r="AB149" s="270"/>
      <c r="AC149" s="270"/>
      <c r="AD149" s="138"/>
      <c r="AE149" s="150">
        <f t="shared" si="5"/>
        <v>0</v>
      </c>
    </row>
    <row r="150" spans="1:32" ht="15.75" hidden="1" customHeight="1" x14ac:dyDescent="0.2">
      <c r="A150" s="253"/>
      <c r="B150" s="252" t="s">
        <v>178</v>
      </c>
      <c r="C150" s="242"/>
      <c r="D150" s="249"/>
      <c r="E150" s="261"/>
      <c r="F150" s="261"/>
      <c r="G150" s="261"/>
      <c r="H150" s="261"/>
      <c r="I150" s="261"/>
      <c r="J150" s="261"/>
      <c r="K150" s="261"/>
      <c r="L150" s="124"/>
      <c r="M150" s="261"/>
      <c r="N150" s="261"/>
      <c r="O150" s="264"/>
      <c r="P150" s="335"/>
      <c r="Q150" s="124"/>
      <c r="R150" s="264"/>
      <c r="S150" s="261"/>
      <c r="T150" s="224"/>
      <c r="U150" s="262"/>
      <c r="V150" s="264"/>
      <c r="W150" s="264"/>
      <c r="X150" s="264"/>
      <c r="Y150" s="264"/>
      <c r="Z150" s="264"/>
      <c r="AA150" s="264"/>
      <c r="AB150" s="221"/>
      <c r="AC150" s="138"/>
      <c r="AD150" s="138"/>
      <c r="AE150" s="150">
        <f t="shared" si="5"/>
        <v>0</v>
      </c>
    </row>
    <row r="151" spans="1:32" ht="15.75" hidden="1" customHeight="1" x14ac:dyDescent="0.2">
      <c r="A151" s="253"/>
      <c r="B151" s="252" t="s">
        <v>179</v>
      </c>
      <c r="C151" s="242"/>
      <c r="D151" s="249"/>
      <c r="E151" s="261"/>
      <c r="F151" s="261"/>
      <c r="G151" s="261"/>
      <c r="H151" s="261"/>
      <c r="I151" s="261"/>
      <c r="J151" s="261"/>
      <c r="K151" s="261"/>
      <c r="L151" s="264"/>
      <c r="M151" s="261"/>
      <c r="N151" s="261"/>
      <c r="O151" s="261"/>
      <c r="P151" s="335"/>
      <c r="Q151" s="264"/>
      <c r="R151" s="147"/>
      <c r="S151" s="261"/>
      <c r="T151" s="261"/>
      <c r="U151" s="262"/>
      <c r="V151" s="264"/>
      <c r="W151" s="261"/>
      <c r="X151" s="264"/>
      <c r="Y151" s="264"/>
      <c r="Z151" s="264"/>
      <c r="AA151" s="264"/>
      <c r="AB151" s="270"/>
      <c r="AC151" s="147"/>
      <c r="AD151" s="138"/>
      <c r="AE151" s="150">
        <f t="shared" si="5"/>
        <v>0</v>
      </c>
      <c r="AF151">
        <f>COUNTA(E151:AD151)</f>
        <v>0</v>
      </c>
    </row>
    <row r="152" spans="1:32" ht="15.75" hidden="1" customHeight="1" x14ac:dyDescent="0.2">
      <c r="A152" s="253"/>
      <c r="B152" s="252" t="s">
        <v>180</v>
      </c>
      <c r="C152" s="242"/>
      <c r="D152" s="249"/>
      <c r="E152" s="261"/>
      <c r="F152" s="261"/>
      <c r="G152" s="261"/>
      <c r="H152" s="261"/>
      <c r="I152" s="261"/>
      <c r="J152" s="261"/>
      <c r="K152" s="261"/>
      <c r="L152" s="147"/>
      <c r="M152" s="261"/>
      <c r="N152" s="261"/>
      <c r="O152" s="261"/>
      <c r="P152" s="335"/>
      <c r="Q152" s="142"/>
      <c r="R152" s="264"/>
      <c r="S152" s="263"/>
      <c r="T152" s="266"/>
      <c r="U152" s="141"/>
      <c r="V152" s="221"/>
      <c r="W152" s="261"/>
      <c r="X152" s="138"/>
      <c r="Y152" s="141"/>
      <c r="Z152" s="177"/>
      <c r="AA152" s="177"/>
      <c r="AB152" s="270"/>
      <c r="AC152" s="147"/>
      <c r="AD152" s="270"/>
      <c r="AE152" s="150">
        <f t="shared" si="5"/>
        <v>0</v>
      </c>
      <c r="AF152">
        <f>COUNTA(E152:AD152)</f>
        <v>0</v>
      </c>
    </row>
    <row r="153" spans="1:32" ht="15.75" hidden="1" customHeight="1" x14ac:dyDescent="0.2">
      <c r="A153" s="253"/>
      <c r="B153" s="252" t="s">
        <v>181</v>
      </c>
      <c r="C153" s="242"/>
      <c r="D153" s="249"/>
      <c r="E153" s="261"/>
      <c r="F153" s="261"/>
      <c r="G153" s="261"/>
      <c r="H153" s="261"/>
      <c r="I153" s="261"/>
      <c r="J153" s="261"/>
      <c r="K153" s="261"/>
      <c r="L153" s="124"/>
      <c r="M153" s="261"/>
      <c r="N153" s="261"/>
      <c r="O153" s="116"/>
      <c r="P153" s="335"/>
      <c r="Q153" s="116"/>
      <c r="R153" s="124"/>
      <c r="S153" s="261"/>
      <c r="T153" s="266"/>
      <c r="U153" s="267"/>
      <c r="V153" s="131"/>
      <c r="W153" s="131"/>
      <c r="X153" s="138"/>
      <c r="Y153" s="131"/>
      <c r="Z153" s="221"/>
      <c r="AA153" s="221"/>
      <c r="AB153" s="131"/>
      <c r="AC153" s="270"/>
      <c r="AD153" s="138"/>
      <c r="AE153" s="150">
        <f t="shared" si="5"/>
        <v>0</v>
      </c>
    </row>
    <row r="154" spans="1:32" ht="15.75" customHeight="1" x14ac:dyDescent="0.2">
      <c r="A154" s="246"/>
      <c r="B154" s="250" t="s">
        <v>932</v>
      </c>
      <c r="C154" s="242">
        <v>5</v>
      </c>
      <c r="D154" s="249"/>
      <c r="E154" s="261"/>
      <c r="F154" s="261"/>
      <c r="G154" s="261"/>
      <c r="H154" s="261"/>
      <c r="I154" s="261"/>
      <c r="J154" s="261"/>
      <c r="K154" s="261"/>
      <c r="L154" s="147"/>
      <c r="M154" s="261"/>
      <c r="N154" s="263"/>
      <c r="O154" s="261"/>
      <c r="P154" s="335"/>
      <c r="Q154" s="70"/>
      <c r="R154" s="264"/>
      <c r="S154" s="261"/>
      <c r="T154" s="263"/>
      <c r="U154" s="261" t="s">
        <v>385</v>
      </c>
      <c r="V154" s="264"/>
      <c r="W154" s="270" t="s">
        <v>387</v>
      </c>
      <c r="X154" s="261" t="s">
        <v>638</v>
      </c>
      <c r="Y154" s="261" t="s">
        <v>935</v>
      </c>
      <c r="Z154" s="264" t="s">
        <v>640</v>
      </c>
      <c r="AA154" s="264"/>
      <c r="AB154" s="221"/>
      <c r="AC154" s="138"/>
      <c r="AD154" s="138"/>
      <c r="AE154" s="150">
        <f t="shared" si="5"/>
        <v>5</v>
      </c>
      <c r="AF154">
        <f t="shared" ref="AF154" si="6">COUNTA(E154:AD154)</f>
        <v>5</v>
      </c>
    </row>
    <row r="155" spans="1:32" ht="15.75" hidden="1" customHeight="1" x14ac:dyDescent="0.2">
      <c r="A155" s="253"/>
      <c r="B155" s="252" t="s">
        <v>183</v>
      </c>
      <c r="C155" s="242"/>
      <c r="D155" s="249"/>
      <c r="E155" s="261"/>
      <c r="F155" s="261"/>
      <c r="G155" s="261"/>
      <c r="H155" s="261"/>
      <c r="I155" s="261"/>
      <c r="J155" s="68"/>
      <c r="K155" s="261"/>
      <c r="L155" s="264"/>
      <c r="M155" s="262"/>
      <c r="N155" s="261"/>
      <c r="O155" s="264"/>
      <c r="P155" s="335"/>
      <c r="Q155" s="124"/>
      <c r="R155" s="264"/>
      <c r="S155" s="263"/>
      <c r="T155" s="262"/>
      <c r="U155" s="267"/>
      <c r="V155" s="264"/>
      <c r="W155" s="141"/>
      <c r="X155" s="138"/>
      <c r="Y155" s="264"/>
      <c r="Z155" s="261"/>
      <c r="AA155" s="261"/>
      <c r="AB155" s="270"/>
      <c r="AC155" s="270"/>
      <c r="AD155" s="138"/>
      <c r="AE155" s="150">
        <f t="shared" si="5"/>
        <v>0</v>
      </c>
    </row>
    <row r="156" spans="1:32" ht="15.75" hidden="1" customHeight="1" x14ac:dyDescent="0.2">
      <c r="A156" s="253"/>
      <c r="B156" s="252" t="s">
        <v>184</v>
      </c>
      <c r="C156" s="242"/>
      <c r="D156" s="249"/>
      <c r="E156" s="261"/>
      <c r="F156" s="68"/>
      <c r="G156" s="68"/>
      <c r="H156" s="261"/>
      <c r="I156" s="261"/>
      <c r="J156" s="261"/>
      <c r="K156" s="263"/>
      <c r="L156" s="147"/>
      <c r="M156" s="268"/>
      <c r="N156" s="263"/>
      <c r="O156" s="264"/>
      <c r="P156" s="335"/>
      <c r="Q156" s="147"/>
      <c r="R156" s="264"/>
      <c r="S156" s="261"/>
      <c r="T156" s="224"/>
      <c r="U156" s="262"/>
      <c r="V156" s="221"/>
      <c r="W156" s="268"/>
      <c r="X156" s="264"/>
      <c r="Y156" s="298"/>
      <c r="Z156" s="264"/>
      <c r="AA156" s="264"/>
      <c r="AB156" s="221"/>
      <c r="AC156" s="147"/>
      <c r="AD156" s="138"/>
      <c r="AE156" s="150">
        <f t="shared" si="5"/>
        <v>0</v>
      </c>
    </row>
    <row r="157" spans="1:32" ht="15.75" hidden="1" customHeight="1" x14ac:dyDescent="0.2">
      <c r="A157" s="253"/>
      <c r="B157" s="252" t="s">
        <v>185</v>
      </c>
      <c r="C157" s="242"/>
      <c r="D157" s="249"/>
      <c r="E157" s="261"/>
      <c r="F157" s="261"/>
      <c r="G157" s="261"/>
      <c r="H157" s="68"/>
      <c r="I157" s="68"/>
      <c r="J157" s="68"/>
      <c r="K157" s="261"/>
      <c r="L157" s="263"/>
      <c r="M157" s="262"/>
      <c r="N157" s="263"/>
      <c r="O157" s="124"/>
      <c r="P157" s="335"/>
      <c r="Q157" s="147"/>
      <c r="R157" s="124"/>
      <c r="S157" s="263"/>
      <c r="T157" s="262"/>
      <c r="U157" s="268"/>
      <c r="V157" s="131"/>
      <c r="W157" s="268"/>
      <c r="X157" s="147"/>
      <c r="Y157" s="262"/>
      <c r="Z157" s="176"/>
      <c r="AA157" s="176"/>
      <c r="AB157" s="221"/>
      <c r="AC157" s="270"/>
      <c r="AD157" s="138"/>
      <c r="AE157" s="150">
        <f t="shared" si="5"/>
        <v>0</v>
      </c>
      <c r="AF157">
        <f>COUNTA(E157:AD157)</f>
        <v>0</v>
      </c>
    </row>
    <row r="158" spans="1:32" ht="15.75" hidden="1" customHeight="1" x14ac:dyDescent="0.2">
      <c r="A158" s="246"/>
      <c r="B158" s="252" t="s">
        <v>186</v>
      </c>
      <c r="C158" s="242"/>
      <c r="D158" s="249"/>
      <c r="E158" s="261"/>
      <c r="F158" s="261"/>
      <c r="G158" s="261"/>
      <c r="H158" s="261"/>
      <c r="I158" s="261"/>
      <c r="J158" s="261"/>
      <c r="K158" s="261"/>
      <c r="L158" s="147"/>
      <c r="M158" s="262"/>
      <c r="N158" s="263"/>
      <c r="O158" s="147"/>
      <c r="P158" s="335"/>
      <c r="Q158" s="264"/>
      <c r="R158" s="264"/>
      <c r="S158" s="142"/>
      <c r="T158" s="262"/>
      <c r="U158" s="176"/>
      <c r="V158" s="221"/>
      <c r="W158" s="270"/>
      <c r="X158" s="264"/>
      <c r="Y158" s="131"/>
      <c r="Z158" s="264"/>
      <c r="AA158" s="264"/>
      <c r="AB158" s="270"/>
      <c r="AC158" s="147"/>
      <c r="AD158" s="138"/>
      <c r="AE158" s="150">
        <f t="shared" si="5"/>
        <v>0</v>
      </c>
      <c r="AF158">
        <f>COUNTA(E158:AD158)</f>
        <v>0</v>
      </c>
    </row>
    <row r="159" spans="1:32" ht="15.75" hidden="1" customHeight="1" x14ac:dyDescent="0.2">
      <c r="A159" s="253"/>
      <c r="B159" s="252" t="s">
        <v>187</v>
      </c>
      <c r="C159" s="242"/>
      <c r="D159" s="249"/>
      <c r="E159" s="261"/>
      <c r="F159" s="261"/>
      <c r="G159" s="261"/>
      <c r="H159" s="68"/>
      <c r="I159" s="68"/>
      <c r="J159" s="68"/>
      <c r="K159" s="261"/>
      <c r="L159" s="147"/>
      <c r="M159" s="267"/>
      <c r="N159" s="263"/>
      <c r="O159" s="124"/>
      <c r="P159" s="335"/>
      <c r="Q159" s="264"/>
      <c r="R159" s="124"/>
      <c r="S159" s="261"/>
      <c r="T159" s="263"/>
      <c r="U159" s="268"/>
      <c r="V159" s="141"/>
      <c r="W159" s="221"/>
      <c r="X159" s="147"/>
      <c r="Y159" s="131"/>
      <c r="Z159" s="221"/>
      <c r="AA159" s="221"/>
      <c r="AB159" s="221"/>
      <c r="AC159" s="270"/>
      <c r="AD159" s="138"/>
      <c r="AE159" s="150">
        <f t="shared" si="5"/>
        <v>0</v>
      </c>
      <c r="AF159">
        <f>COUNTA(E159:AD159)</f>
        <v>0</v>
      </c>
    </row>
    <row r="160" spans="1:32" ht="15.75" hidden="1" customHeight="1" x14ac:dyDescent="0.2">
      <c r="A160" s="246"/>
      <c r="B160" s="252" t="s">
        <v>188</v>
      </c>
      <c r="C160" s="242"/>
      <c r="D160" s="249"/>
      <c r="E160" s="261"/>
      <c r="F160" s="261"/>
      <c r="G160" s="261"/>
      <c r="H160" s="261"/>
      <c r="I160" s="261"/>
      <c r="J160" s="261"/>
      <c r="K160" s="261"/>
      <c r="L160" s="261"/>
      <c r="M160" s="261"/>
      <c r="N160" s="261"/>
      <c r="O160" s="147"/>
      <c r="P160" s="335"/>
      <c r="Q160" s="264"/>
      <c r="R160" s="147"/>
      <c r="S160" s="261"/>
      <c r="T160" s="261"/>
      <c r="U160" s="176"/>
      <c r="V160" s="176"/>
      <c r="W160" s="261"/>
      <c r="X160" s="296"/>
      <c r="Y160" s="264"/>
      <c r="Z160" s="261"/>
      <c r="AA160" s="264"/>
      <c r="AB160" s="270"/>
      <c r="AC160" s="270"/>
      <c r="AD160" s="270"/>
      <c r="AE160" s="150">
        <f t="shared" si="5"/>
        <v>0</v>
      </c>
      <c r="AF160">
        <f>COUNTA(E160:AD160)</f>
        <v>0</v>
      </c>
    </row>
    <row r="161" spans="1:32" ht="15.75" hidden="1" customHeight="1" x14ac:dyDescent="0.2">
      <c r="A161" s="253"/>
      <c r="B161" s="252" t="s">
        <v>189</v>
      </c>
      <c r="C161" s="242"/>
      <c r="D161" s="249"/>
      <c r="E161" s="68"/>
      <c r="F161" s="261"/>
      <c r="G161" s="261"/>
      <c r="H161" s="261"/>
      <c r="I161" s="261"/>
      <c r="J161" s="68"/>
      <c r="K161" s="133"/>
      <c r="L161" s="147"/>
      <c r="M161" s="224"/>
      <c r="N161" s="261"/>
      <c r="O161" s="264"/>
      <c r="P161" s="335"/>
      <c r="Q161" s="124"/>
      <c r="R161" s="124"/>
      <c r="S161" s="142"/>
      <c r="T161" s="262"/>
      <c r="U161" s="262"/>
      <c r="V161" s="264"/>
      <c r="W161" s="141"/>
      <c r="X161" s="147"/>
      <c r="Y161" s="264"/>
      <c r="Z161" s="221"/>
      <c r="AA161" s="221"/>
      <c r="AB161" s="221"/>
      <c r="AC161" s="138"/>
      <c r="AD161" s="138"/>
      <c r="AE161" s="150">
        <f t="shared" si="5"/>
        <v>0</v>
      </c>
      <c r="AF161">
        <f>COUNTA(E161:AD161)</f>
        <v>0</v>
      </c>
    </row>
    <row r="162" spans="1:32" ht="15.75" hidden="1" customHeight="1" x14ac:dyDescent="0.2">
      <c r="A162" s="246"/>
      <c r="B162" s="252" t="s">
        <v>190</v>
      </c>
      <c r="C162" s="242"/>
      <c r="D162" s="249"/>
      <c r="E162" s="261"/>
      <c r="F162" s="68"/>
      <c r="G162" s="261"/>
      <c r="H162" s="261"/>
      <c r="I162" s="262"/>
      <c r="J162" s="262"/>
      <c r="K162" s="261"/>
      <c r="L162" s="147"/>
      <c r="M162" s="262"/>
      <c r="N162" s="263"/>
      <c r="O162" s="147"/>
      <c r="P162" s="335"/>
      <c r="Q162" s="261"/>
      <c r="R162" s="264"/>
      <c r="S162" s="142"/>
      <c r="T162" s="262"/>
      <c r="U162" s="268"/>
      <c r="V162" s="221"/>
      <c r="W162" s="264"/>
      <c r="X162" s="147"/>
      <c r="Y162" s="131"/>
      <c r="Z162" s="221"/>
      <c r="AA162" s="221"/>
      <c r="AB162" s="221"/>
      <c r="AC162" s="138"/>
      <c r="AD162" s="138"/>
      <c r="AE162" s="150">
        <f t="shared" si="5"/>
        <v>0</v>
      </c>
    </row>
    <row r="163" spans="1:32" ht="15.75" hidden="1" customHeight="1" x14ac:dyDescent="0.2">
      <c r="A163" s="253"/>
      <c r="B163" s="252" t="s">
        <v>191</v>
      </c>
      <c r="C163" s="242"/>
      <c r="D163" s="249"/>
      <c r="E163" s="261"/>
      <c r="F163" s="68"/>
      <c r="G163" s="261"/>
      <c r="H163" s="68"/>
      <c r="I163" s="115"/>
      <c r="J163" s="262"/>
      <c r="K163" s="263"/>
      <c r="L163" s="147"/>
      <c r="M163" s="261"/>
      <c r="N163" s="261"/>
      <c r="O163" s="124"/>
      <c r="P163" s="335"/>
      <c r="Q163" s="264"/>
      <c r="R163" s="116"/>
      <c r="S163" s="261"/>
      <c r="T163" s="262"/>
      <c r="U163" s="262"/>
      <c r="V163" s="264"/>
      <c r="W163" s="176"/>
      <c r="X163" s="264"/>
      <c r="Y163" s="255"/>
      <c r="Z163" s="221"/>
      <c r="AA163" s="221"/>
      <c r="AB163" s="221"/>
      <c r="AC163" s="147"/>
      <c r="AD163" s="270"/>
      <c r="AE163" s="150">
        <f t="shared" si="5"/>
        <v>0</v>
      </c>
      <c r="AF163">
        <f t="shared" ref="AF163:AF233" si="7">COUNTA(E163:AD163)</f>
        <v>0</v>
      </c>
    </row>
    <row r="164" spans="1:32" ht="15.75" hidden="1" customHeight="1" x14ac:dyDescent="0.2">
      <c r="A164" s="246"/>
      <c r="B164" s="252" t="s">
        <v>192</v>
      </c>
      <c r="C164" s="242"/>
      <c r="D164" s="249"/>
      <c r="E164" s="261"/>
      <c r="F164" s="261"/>
      <c r="G164" s="68"/>
      <c r="H164" s="261"/>
      <c r="I164" s="262"/>
      <c r="J164" s="262"/>
      <c r="K164" s="261"/>
      <c r="L164" s="264"/>
      <c r="M164" s="261"/>
      <c r="N164" s="261"/>
      <c r="O164" s="264"/>
      <c r="P164" s="335"/>
      <c r="Q164" s="262"/>
      <c r="R164" s="262"/>
      <c r="S164" s="261"/>
      <c r="T164" s="266"/>
      <c r="U164" s="262"/>
      <c r="V164" s="264"/>
      <c r="W164" s="270"/>
      <c r="X164" s="264"/>
      <c r="Y164" s="261"/>
      <c r="Z164" s="261"/>
      <c r="AA164" s="261"/>
      <c r="AB164" s="221"/>
      <c r="AC164" s="147"/>
      <c r="AD164" s="270"/>
      <c r="AE164" s="150">
        <f t="shared" si="5"/>
        <v>0</v>
      </c>
      <c r="AF164">
        <f t="shared" si="7"/>
        <v>0</v>
      </c>
    </row>
    <row r="165" spans="1:32" ht="15.75" hidden="1" customHeight="1" x14ac:dyDescent="0.2">
      <c r="A165" s="246"/>
      <c r="B165" s="252" t="s">
        <v>193</v>
      </c>
      <c r="C165" s="242"/>
      <c r="D165" s="249"/>
      <c r="E165" s="261"/>
      <c r="F165" s="261"/>
      <c r="G165" s="261"/>
      <c r="H165" s="261"/>
      <c r="I165" s="261"/>
      <c r="J165" s="261"/>
      <c r="K165" s="263"/>
      <c r="L165" s="263"/>
      <c r="M165" s="141"/>
      <c r="N165" s="261"/>
      <c r="O165" s="263"/>
      <c r="P165" s="335"/>
      <c r="Q165" s="224"/>
      <c r="R165" s="262"/>
      <c r="S165" s="142"/>
      <c r="T165" s="261"/>
      <c r="U165" s="268"/>
      <c r="V165" s="264"/>
      <c r="W165" s="261"/>
      <c r="X165" s="261"/>
      <c r="Y165" s="262"/>
      <c r="Z165" s="261"/>
      <c r="AA165" s="264"/>
      <c r="AB165" s="221"/>
      <c r="AC165" s="138"/>
      <c r="AD165" s="138"/>
      <c r="AE165" s="150">
        <f t="shared" si="5"/>
        <v>0</v>
      </c>
      <c r="AF165">
        <f t="shared" si="7"/>
        <v>0</v>
      </c>
    </row>
    <row r="166" spans="1:32" ht="15.75" hidden="1" customHeight="1" x14ac:dyDescent="0.2">
      <c r="A166" s="253"/>
      <c r="B166" s="252" t="s">
        <v>194</v>
      </c>
      <c r="C166" s="242"/>
      <c r="D166" s="249"/>
      <c r="E166" s="261"/>
      <c r="F166" s="261"/>
      <c r="G166" s="261"/>
      <c r="H166" s="261"/>
      <c r="I166" s="262"/>
      <c r="J166" s="262"/>
      <c r="K166" s="261"/>
      <c r="L166" s="264"/>
      <c r="M166" s="261"/>
      <c r="N166" s="261"/>
      <c r="O166" s="264"/>
      <c r="P166" s="335"/>
      <c r="Q166" s="262"/>
      <c r="R166" s="266"/>
      <c r="S166" s="263"/>
      <c r="T166" s="262"/>
      <c r="U166" s="268"/>
      <c r="V166" s="264"/>
      <c r="W166" s="264"/>
      <c r="X166" s="261"/>
      <c r="Y166" s="262"/>
      <c r="Z166" s="264"/>
      <c r="AA166" s="264"/>
      <c r="AB166" s="270"/>
      <c r="AC166" s="147"/>
      <c r="AD166" s="270"/>
      <c r="AE166" s="150">
        <f t="shared" si="5"/>
        <v>0</v>
      </c>
    </row>
    <row r="167" spans="1:32" ht="15.75" customHeight="1" x14ac:dyDescent="0.2">
      <c r="A167" s="128">
        <v>71</v>
      </c>
      <c r="B167" s="252" t="s">
        <v>127</v>
      </c>
      <c r="C167" s="242">
        <v>4</v>
      </c>
      <c r="D167" s="249"/>
      <c r="E167" s="261" t="s">
        <v>20</v>
      </c>
      <c r="F167" s="261" t="s">
        <v>21</v>
      </c>
      <c r="G167" s="261"/>
      <c r="H167" s="261" t="s">
        <v>23</v>
      </c>
      <c r="I167" s="261" t="s">
        <v>24</v>
      </c>
      <c r="J167" s="262"/>
      <c r="K167" s="261"/>
      <c r="L167" s="261"/>
      <c r="M167" s="261"/>
      <c r="N167" s="261"/>
      <c r="O167" s="261"/>
      <c r="P167" s="335"/>
      <c r="Q167" s="261"/>
      <c r="R167" s="262"/>
      <c r="S167" s="261"/>
      <c r="T167" s="262"/>
      <c r="U167" s="267"/>
      <c r="V167" s="221"/>
      <c r="W167" s="305"/>
      <c r="X167" s="261"/>
      <c r="Y167" s="298"/>
      <c r="Z167" s="261"/>
      <c r="AA167" s="264"/>
      <c r="AB167" s="221"/>
      <c r="AC167" s="147"/>
      <c r="AD167" s="138"/>
      <c r="AE167" s="150">
        <f t="shared" si="5"/>
        <v>3</v>
      </c>
      <c r="AF167">
        <f t="shared" ref="AF167" si="8">COUNTA(E167:AD167)</f>
        <v>4</v>
      </c>
    </row>
    <row r="168" spans="1:32" ht="15.75" customHeight="1" x14ac:dyDescent="0.2">
      <c r="A168" s="253"/>
      <c r="B168" s="252" t="s">
        <v>197</v>
      </c>
      <c r="C168" s="242">
        <v>4</v>
      </c>
      <c r="D168" s="249"/>
      <c r="E168" s="68"/>
      <c r="F168" s="261" t="s">
        <v>21</v>
      </c>
      <c r="G168" s="261"/>
      <c r="H168" s="261" t="s">
        <v>23</v>
      </c>
      <c r="I168" s="262"/>
      <c r="J168" s="262"/>
      <c r="K168" s="261"/>
      <c r="L168" s="147"/>
      <c r="M168" s="261"/>
      <c r="N168" s="261"/>
      <c r="O168" s="264"/>
      <c r="P168" s="335"/>
      <c r="Q168" s="224"/>
      <c r="R168" s="261"/>
      <c r="S168" s="261"/>
      <c r="T168" s="261" t="s">
        <v>384</v>
      </c>
      <c r="U168" s="262"/>
      <c r="V168" s="264"/>
      <c r="W168" s="270"/>
      <c r="X168" s="261"/>
      <c r="Y168" s="262"/>
      <c r="Z168" s="264"/>
      <c r="AA168" s="264" t="s">
        <v>641</v>
      </c>
      <c r="AB168" s="221"/>
      <c r="AC168" s="147"/>
      <c r="AD168" s="138"/>
      <c r="AE168" s="150">
        <f t="shared" si="5"/>
        <v>4</v>
      </c>
      <c r="AF168">
        <f t="shared" si="7"/>
        <v>4</v>
      </c>
    </row>
    <row r="169" spans="1:32" ht="15.75" customHeight="1" x14ac:dyDescent="0.2">
      <c r="A169" s="246">
        <v>73</v>
      </c>
      <c r="B169" s="250" t="s">
        <v>933</v>
      </c>
      <c r="C169" s="242">
        <v>3</v>
      </c>
      <c r="D169" s="249"/>
      <c r="E169" s="261"/>
      <c r="F169" s="261"/>
      <c r="G169" s="261"/>
      <c r="H169" s="261"/>
      <c r="I169" s="262"/>
      <c r="J169" s="262"/>
      <c r="K169" s="261"/>
      <c r="L169" s="263"/>
      <c r="M169" s="261"/>
      <c r="N169" s="263"/>
      <c r="O169" s="264"/>
      <c r="P169" s="335"/>
      <c r="Q169" s="233"/>
      <c r="R169" s="262"/>
      <c r="S169" s="261"/>
      <c r="T169" s="266"/>
      <c r="U169" s="262" t="s">
        <v>385</v>
      </c>
      <c r="V169" s="264" t="s">
        <v>386</v>
      </c>
      <c r="W169" s="270" t="s">
        <v>387</v>
      </c>
      <c r="X169" s="263"/>
      <c r="Y169" s="302"/>
      <c r="Z169" s="264"/>
      <c r="AA169" s="264"/>
      <c r="AB169" s="116"/>
      <c r="AC169" s="147"/>
      <c r="AD169" s="138"/>
      <c r="AE169" s="150">
        <f t="shared" si="5"/>
        <v>3</v>
      </c>
      <c r="AF169">
        <f t="shared" si="7"/>
        <v>3</v>
      </c>
    </row>
    <row r="170" spans="1:32" ht="15.75" hidden="1" customHeight="1" x14ac:dyDescent="0.2">
      <c r="A170" s="253"/>
      <c r="B170" s="252" t="s">
        <v>198</v>
      </c>
      <c r="C170" s="242"/>
      <c r="D170" s="249"/>
      <c r="E170" s="261"/>
      <c r="F170" s="261"/>
      <c r="G170" s="261"/>
      <c r="H170" s="261"/>
      <c r="I170" s="262"/>
      <c r="J170" s="262"/>
      <c r="K170" s="261"/>
      <c r="L170" s="264"/>
      <c r="M170" s="261"/>
      <c r="N170" s="261"/>
      <c r="O170" s="264"/>
      <c r="P170" s="335"/>
      <c r="Q170" s="262"/>
      <c r="R170" s="262"/>
      <c r="S170" s="142"/>
      <c r="T170" s="262"/>
      <c r="U170" s="176"/>
      <c r="V170" s="221"/>
      <c r="W170" s="264"/>
      <c r="X170" s="261"/>
      <c r="Y170" s="262"/>
      <c r="Z170" s="261"/>
      <c r="AA170" s="264"/>
      <c r="AB170" s="270"/>
      <c r="AC170" s="147"/>
      <c r="AD170" s="138"/>
      <c r="AE170" s="150">
        <f t="shared" si="5"/>
        <v>0</v>
      </c>
      <c r="AF170">
        <f t="shared" si="7"/>
        <v>0</v>
      </c>
    </row>
    <row r="171" spans="1:32" ht="15.75" customHeight="1" x14ac:dyDescent="0.2">
      <c r="A171" s="253"/>
      <c r="B171" s="252" t="s">
        <v>161</v>
      </c>
      <c r="C171" s="242">
        <v>3</v>
      </c>
      <c r="D171" s="249"/>
      <c r="E171" s="261"/>
      <c r="F171" s="261"/>
      <c r="G171" s="261" t="s">
        <v>22</v>
      </c>
      <c r="H171" s="261"/>
      <c r="I171" s="115"/>
      <c r="J171" s="70"/>
      <c r="K171" s="261" t="s">
        <v>26</v>
      </c>
      <c r="L171" s="147"/>
      <c r="M171" s="261"/>
      <c r="N171" s="261"/>
      <c r="O171" s="264"/>
      <c r="P171" s="335"/>
      <c r="Q171" s="261" t="s">
        <v>381</v>
      </c>
      <c r="R171" s="224"/>
      <c r="S171" s="142"/>
      <c r="T171" s="261"/>
      <c r="U171" s="262"/>
      <c r="V171" s="176"/>
      <c r="W171" s="261"/>
      <c r="X171" s="261"/>
      <c r="Y171" s="141"/>
      <c r="Z171" s="264"/>
      <c r="AA171" s="264"/>
      <c r="AB171" s="221"/>
      <c r="AC171" s="147"/>
      <c r="AD171" s="138"/>
      <c r="AE171" s="150">
        <f t="shared" si="5"/>
        <v>3</v>
      </c>
      <c r="AF171">
        <f t="shared" si="7"/>
        <v>3</v>
      </c>
    </row>
    <row r="172" spans="1:32" ht="15.75" customHeight="1" x14ac:dyDescent="0.2">
      <c r="A172" s="246"/>
      <c r="B172" s="250" t="s">
        <v>936</v>
      </c>
      <c r="C172" s="242">
        <v>3</v>
      </c>
      <c r="D172" s="249"/>
      <c r="E172" s="261"/>
      <c r="F172" s="261"/>
      <c r="G172" s="261"/>
      <c r="H172" s="261"/>
      <c r="I172" s="262"/>
      <c r="J172" s="262"/>
      <c r="K172" s="261"/>
      <c r="L172" s="147"/>
      <c r="M172" s="261"/>
      <c r="N172" s="263"/>
      <c r="O172" s="264"/>
      <c r="P172" s="335"/>
      <c r="Q172" s="233"/>
      <c r="R172" s="262"/>
      <c r="S172" s="261"/>
      <c r="T172" s="266"/>
      <c r="U172" s="262"/>
      <c r="V172" s="264"/>
      <c r="W172" s="176"/>
      <c r="X172" s="263"/>
      <c r="Y172" s="262" t="s">
        <v>935</v>
      </c>
      <c r="Z172" s="264" t="s">
        <v>640</v>
      </c>
      <c r="AA172" s="264" t="s">
        <v>641</v>
      </c>
      <c r="AB172" s="221"/>
      <c r="AC172" s="147"/>
      <c r="AD172" s="138"/>
      <c r="AE172" s="150">
        <f t="shared" si="5"/>
        <v>3</v>
      </c>
    </row>
    <row r="173" spans="1:32" ht="15.75" hidden="1" customHeight="1" x14ac:dyDescent="0.2">
      <c r="A173" s="128">
        <v>77</v>
      </c>
      <c r="B173" s="252" t="s">
        <v>201</v>
      </c>
      <c r="C173" s="242"/>
      <c r="D173" s="249"/>
      <c r="E173" s="261"/>
      <c r="F173" s="261"/>
      <c r="G173" s="261"/>
      <c r="H173" s="261"/>
      <c r="I173" s="262"/>
      <c r="J173" s="262"/>
      <c r="K173" s="261"/>
      <c r="L173" s="264"/>
      <c r="M173" s="261"/>
      <c r="N173" s="261"/>
      <c r="O173" s="264"/>
      <c r="P173" s="335"/>
      <c r="Q173" s="262"/>
      <c r="R173" s="262"/>
      <c r="S173" s="261"/>
      <c r="T173" s="266"/>
      <c r="U173" s="262"/>
      <c r="V173" s="131"/>
      <c r="W173" s="270"/>
      <c r="X173" s="261"/>
      <c r="Y173" s="262"/>
      <c r="Z173" s="264"/>
      <c r="AA173" s="264"/>
      <c r="AB173" s="131"/>
      <c r="AC173" s="147"/>
      <c r="AD173" s="138"/>
      <c r="AE173" s="150">
        <f t="shared" si="5"/>
        <v>0</v>
      </c>
      <c r="AF173">
        <f t="shared" si="7"/>
        <v>0</v>
      </c>
    </row>
    <row r="174" spans="1:32" ht="15.75" hidden="1" customHeight="1" x14ac:dyDescent="0.2">
      <c r="A174" s="253"/>
      <c r="B174" s="252" t="s">
        <v>202</v>
      </c>
      <c r="C174" s="242"/>
      <c r="D174" s="249"/>
      <c r="E174" s="261"/>
      <c r="F174" s="261"/>
      <c r="G174" s="261"/>
      <c r="H174" s="261"/>
      <c r="I174" s="262"/>
      <c r="J174" s="262"/>
      <c r="K174" s="263"/>
      <c r="L174" s="124"/>
      <c r="M174" s="261"/>
      <c r="N174" s="142"/>
      <c r="O174" s="147"/>
      <c r="P174" s="335"/>
      <c r="Q174" s="266"/>
      <c r="R174" s="262"/>
      <c r="S174" s="261"/>
      <c r="T174" s="262"/>
      <c r="U174" s="262"/>
      <c r="V174" s="264"/>
      <c r="W174" s="261"/>
      <c r="X174" s="261"/>
      <c r="Y174" s="302"/>
      <c r="Z174" s="221"/>
      <c r="AA174" s="221"/>
      <c r="AB174" s="221"/>
      <c r="AC174" s="147"/>
      <c r="AD174" s="138"/>
      <c r="AE174" s="150">
        <f t="shared" si="5"/>
        <v>0</v>
      </c>
      <c r="AF174">
        <f t="shared" si="7"/>
        <v>0</v>
      </c>
    </row>
    <row r="175" spans="1:32" ht="15.75" customHeight="1" x14ac:dyDescent="0.2">
      <c r="A175" s="253"/>
      <c r="B175" s="250" t="s">
        <v>195</v>
      </c>
      <c r="C175" s="242">
        <v>3</v>
      </c>
      <c r="D175" s="249"/>
      <c r="E175" s="68"/>
      <c r="F175" s="261"/>
      <c r="G175" s="261"/>
      <c r="H175" s="261"/>
      <c r="I175" s="262"/>
      <c r="J175" s="262"/>
      <c r="K175" s="261"/>
      <c r="L175" s="264"/>
      <c r="M175" s="261"/>
      <c r="N175" s="261" t="s">
        <v>29</v>
      </c>
      <c r="O175" s="264"/>
      <c r="P175" s="335" t="s">
        <v>30</v>
      </c>
      <c r="Q175" s="262" t="s">
        <v>381</v>
      </c>
      <c r="R175" s="224"/>
      <c r="S175" s="263"/>
      <c r="T175" s="224"/>
      <c r="U175" s="141"/>
      <c r="V175" s="221"/>
      <c r="W175" s="131"/>
      <c r="X175" s="263"/>
      <c r="Y175" s="302"/>
      <c r="Z175" s="221"/>
      <c r="AA175" s="221"/>
      <c r="AB175" s="270"/>
      <c r="AC175" s="147"/>
      <c r="AD175" s="138"/>
      <c r="AE175" s="150">
        <f t="shared" si="5"/>
        <v>3</v>
      </c>
      <c r="AF175">
        <f t="shared" si="7"/>
        <v>3</v>
      </c>
    </row>
    <row r="176" spans="1:32" ht="15.75" hidden="1" customHeight="1" x14ac:dyDescent="0.2">
      <c r="A176" s="246"/>
      <c r="B176" s="252" t="s">
        <v>204</v>
      </c>
      <c r="C176" s="242"/>
      <c r="D176" s="249"/>
      <c r="E176" s="261"/>
      <c r="F176" s="261"/>
      <c r="G176" s="261"/>
      <c r="H176" s="261"/>
      <c r="I176" s="262"/>
      <c r="J176" s="262"/>
      <c r="K176" s="261"/>
      <c r="L176" s="147"/>
      <c r="M176" s="261"/>
      <c r="N176" s="263"/>
      <c r="O176" s="264"/>
      <c r="P176" s="335"/>
      <c r="Q176" s="233"/>
      <c r="R176" s="262"/>
      <c r="S176" s="261"/>
      <c r="T176" s="266"/>
      <c r="U176" s="262"/>
      <c r="V176" s="264"/>
      <c r="W176" s="221"/>
      <c r="X176" s="263"/>
      <c r="Y176" s="302"/>
      <c r="Z176" s="264"/>
      <c r="AA176" s="264"/>
      <c r="AB176" s="221"/>
      <c r="AC176" s="147"/>
      <c r="AD176" s="138"/>
      <c r="AE176" s="150">
        <f t="shared" si="5"/>
        <v>0</v>
      </c>
      <c r="AF176">
        <f t="shared" si="7"/>
        <v>0</v>
      </c>
    </row>
    <row r="177" spans="1:32" ht="15.75" hidden="1" customHeight="1" x14ac:dyDescent="0.2">
      <c r="A177" s="253"/>
      <c r="B177" s="252" t="s">
        <v>205</v>
      </c>
      <c r="C177" s="242"/>
      <c r="D177" s="249"/>
      <c r="E177" s="261"/>
      <c r="F177" s="261"/>
      <c r="G177" s="261"/>
      <c r="H177" s="261"/>
      <c r="I177" s="262"/>
      <c r="J177" s="262"/>
      <c r="K177" s="263"/>
      <c r="L177" s="124"/>
      <c r="M177" s="261"/>
      <c r="N177" s="142"/>
      <c r="O177" s="147"/>
      <c r="P177" s="335"/>
      <c r="Q177" s="266"/>
      <c r="R177" s="261"/>
      <c r="S177" s="261"/>
      <c r="T177" s="262"/>
      <c r="U177" s="262"/>
      <c r="V177" s="264"/>
      <c r="W177" s="264"/>
      <c r="X177" s="261"/>
      <c r="Y177" s="302"/>
      <c r="Z177" s="264"/>
      <c r="AA177" s="221"/>
      <c r="AB177" s="221"/>
      <c r="AC177" s="147"/>
      <c r="AD177" s="138"/>
      <c r="AE177" s="150">
        <f t="shared" si="5"/>
        <v>0</v>
      </c>
      <c r="AF177">
        <f t="shared" si="7"/>
        <v>0</v>
      </c>
    </row>
    <row r="178" spans="1:32" ht="15.75" hidden="1" customHeight="1" x14ac:dyDescent="0.2">
      <c r="A178" s="246"/>
      <c r="B178" s="252" t="s">
        <v>206</v>
      </c>
      <c r="C178" s="242"/>
      <c r="D178" s="249"/>
      <c r="E178" s="261"/>
      <c r="F178" s="261"/>
      <c r="G178" s="261"/>
      <c r="H178" s="261"/>
      <c r="I178" s="262"/>
      <c r="J178" s="262"/>
      <c r="K178" s="261"/>
      <c r="L178" s="264"/>
      <c r="M178" s="261"/>
      <c r="N178" s="261"/>
      <c r="O178" s="264"/>
      <c r="P178" s="335"/>
      <c r="Q178" s="262"/>
      <c r="R178" s="261"/>
      <c r="S178" s="261"/>
      <c r="T178" s="142"/>
      <c r="U178" s="262"/>
      <c r="V178" s="261"/>
      <c r="W178" s="264"/>
      <c r="X178" s="261"/>
      <c r="Y178" s="262"/>
      <c r="Z178" s="261"/>
      <c r="AA178" s="264"/>
      <c r="AB178" s="270"/>
      <c r="AC178" s="147"/>
      <c r="AD178" s="138"/>
      <c r="AE178" s="150">
        <f t="shared" si="5"/>
        <v>0</v>
      </c>
      <c r="AF178">
        <f t="shared" si="7"/>
        <v>0</v>
      </c>
    </row>
    <row r="179" spans="1:32" ht="15.75" hidden="1" customHeight="1" x14ac:dyDescent="0.2">
      <c r="A179" s="246"/>
      <c r="B179" s="252" t="s">
        <v>207</v>
      </c>
      <c r="C179" s="242"/>
      <c r="D179" s="249"/>
      <c r="E179" s="261"/>
      <c r="F179" s="261"/>
      <c r="G179" s="68"/>
      <c r="H179" s="261"/>
      <c r="I179" s="262"/>
      <c r="J179" s="262"/>
      <c r="K179" s="261"/>
      <c r="L179" s="264"/>
      <c r="M179" s="261"/>
      <c r="N179" s="261"/>
      <c r="O179" s="264"/>
      <c r="P179" s="335"/>
      <c r="Q179" s="262"/>
      <c r="R179" s="261"/>
      <c r="S179" s="261"/>
      <c r="T179" s="266"/>
      <c r="U179" s="262"/>
      <c r="V179" s="264"/>
      <c r="W179" s="270"/>
      <c r="X179" s="261"/>
      <c r="Y179" s="302"/>
      <c r="Z179" s="264"/>
      <c r="AA179" s="264"/>
      <c r="AB179" s="221"/>
      <c r="AC179" s="147"/>
      <c r="AD179" s="138"/>
      <c r="AE179" s="150">
        <f t="shared" si="5"/>
        <v>0</v>
      </c>
      <c r="AF179">
        <f t="shared" si="7"/>
        <v>0</v>
      </c>
    </row>
    <row r="180" spans="1:32" ht="15.75" customHeight="1" x14ac:dyDescent="0.2">
      <c r="A180" s="246"/>
      <c r="B180" s="252" t="s">
        <v>128</v>
      </c>
      <c r="C180" s="242">
        <v>3</v>
      </c>
      <c r="D180" s="249"/>
      <c r="E180" s="261"/>
      <c r="F180" s="261"/>
      <c r="G180" s="261"/>
      <c r="H180" s="261"/>
      <c r="I180" s="261"/>
      <c r="J180" s="261"/>
      <c r="K180" s="261"/>
      <c r="L180" s="147"/>
      <c r="M180" s="261"/>
      <c r="N180" s="263"/>
      <c r="O180" s="264"/>
      <c r="P180" s="335"/>
      <c r="Q180" s="233"/>
      <c r="R180" s="261"/>
      <c r="S180" s="261"/>
      <c r="T180" s="266"/>
      <c r="U180" s="261"/>
      <c r="V180" s="261"/>
      <c r="W180" s="270" t="s">
        <v>387</v>
      </c>
      <c r="X180" s="261" t="s">
        <v>638</v>
      </c>
      <c r="Y180" s="262" t="s">
        <v>935</v>
      </c>
      <c r="Z180" s="264"/>
      <c r="AA180" s="264"/>
      <c r="AB180" s="221"/>
      <c r="AC180" s="147"/>
      <c r="AD180" s="138"/>
      <c r="AE180" s="150">
        <f t="shared" si="5"/>
        <v>3</v>
      </c>
      <c r="AF180">
        <f t="shared" si="7"/>
        <v>3</v>
      </c>
    </row>
    <row r="181" spans="1:32" ht="15.75" hidden="1" customHeight="1" x14ac:dyDescent="0.2">
      <c r="A181" s="246"/>
      <c r="B181" s="252" t="s">
        <v>209</v>
      </c>
      <c r="C181" s="242"/>
      <c r="D181" s="249"/>
      <c r="E181" s="261"/>
      <c r="F181" s="261"/>
      <c r="G181" s="261"/>
      <c r="H181" s="261"/>
      <c r="I181" s="262"/>
      <c r="J181" s="262"/>
      <c r="K181" s="261"/>
      <c r="L181" s="147"/>
      <c r="M181" s="261"/>
      <c r="N181" s="263"/>
      <c r="O181" s="264"/>
      <c r="P181" s="335"/>
      <c r="Q181" s="233"/>
      <c r="R181" s="261"/>
      <c r="S181" s="261"/>
      <c r="T181" s="261"/>
      <c r="U181" s="262"/>
      <c r="V181" s="264"/>
      <c r="W181" s="270"/>
      <c r="X181" s="263"/>
      <c r="Y181" s="302"/>
      <c r="Z181" s="264"/>
      <c r="AA181" s="264"/>
      <c r="AB181" s="221"/>
      <c r="AC181" s="147"/>
      <c r="AD181" s="138"/>
      <c r="AE181" s="150">
        <f t="shared" si="5"/>
        <v>0</v>
      </c>
      <c r="AF181">
        <f t="shared" si="7"/>
        <v>0</v>
      </c>
    </row>
    <row r="182" spans="1:32" ht="15.75" customHeight="1" x14ac:dyDescent="0.2">
      <c r="A182" s="246"/>
      <c r="B182" s="250" t="s">
        <v>211</v>
      </c>
      <c r="C182" s="242">
        <v>3</v>
      </c>
      <c r="D182" s="249"/>
      <c r="E182" s="261"/>
      <c r="F182" s="261"/>
      <c r="G182" s="68"/>
      <c r="H182" s="261"/>
      <c r="I182" s="261"/>
      <c r="J182" s="262"/>
      <c r="K182" s="261"/>
      <c r="L182" s="264"/>
      <c r="M182" s="261"/>
      <c r="N182" s="261"/>
      <c r="O182" s="264"/>
      <c r="P182" s="335" t="s">
        <v>30</v>
      </c>
      <c r="Q182" s="262" t="s">
        <v>381</v>
      </c>
      <c r="R182" s="262"/>
      <c r="S182" s="142"/>
      <c r="T182" s="261"/>
      <c r="U182" s="261"/>
      <c r="V182" s="221"/>
      <c r="W182" s="264"/>
      <c r="X182" s="261"/>
      <c r="Y182" s="262" t="s">
        <v>935</v>
      </c>
      <c r="Z182" s="264"/>
      <c r="AA182" s="261"/>
      <c r="AB182" s="270"/>
      <c r="AC182" s="147"/>
      <c r="AD182" s="138"/>
      <c r="AE182" s="150">
        <f t="shared" si="5"/>
        <v>3</v>
      </c>
      <c r="AF182">
        <f t="shared" si="7"/>
        <v>3</v>
      </c>
    </row>
    <row r="183" spans="1:32" ht="15.75" customHeight="1" x14ac:dyDescent="0.2">
      <c r="A183" s="246"/>
      <c r="B183" s="252" t="s">
        <v>150</v>
      </c>
      <c r="C183" s="242">
        <v>3</v>
      </c>
      <c r="D183" s="249"/>
      <c r="E183" s="261"/>
      <c r="F183" s="261"/>
      <c r="G183" s="261"/>
      <c r="H183" s="261"/>
      <c r="I183" s="262"/>
      <c r="J183" s="262"/>
      <c r="K183" s="261"/>
      <c r="L183" s="266"/>
      <c r="M183" s="261"/>
      <c r="N183" s="263"/>
      <c r="O183" s="264"/>
      <c r="P183" s="335"/>
      <c r="Q183" s="233"/>
      <c r="R183" s="262"/>
      <c r="S183" s="261"/>
      <c r="T183" s="262" t="s">
        <v>384</v>
      </c>
      <c r="U183" s="261"/>
      <c r="V183" s="264" t="s">
        <v>386</v>
      </c>
      <c r="W183" s="221"/>
      <c r="X183" s="261" t="s">
        <v>638</v>
      </c>
      <c r="Y183" s="302"/>
      <c r="Z183" s="264"/>
      <c r="AA183" s="262"/>
      <c r="AB183" s="221"/>
      <c r="AC183" s="147"/>
      <c r="AD183" s="138"/>
      <c r="AE183" s="150">
        <f t="shared" si="5"/>
        <v>3</v>
      </c>
    </row>
    <row r="184" spans="1:32" ht="15.75" customHeight="1" x14ac:dyDescent="0.2">
      <c r="A184" s="253"/>
      <c r="B184" s="252" t="s">
        <v>159</v>
      </c>
      <c r="C184" s="242">
        <v>3</v>
      </c>
      <c r="D184" s="249"/>
      <c r="E184" s="261"/>
      <c r="F184" s="261" t="s">
        <v>21</v>
      </c>
      <c r="G184" s="261"/>
      <c r="H184" s="261"/>
      <c r="I184" s="262" t="s">
        <v>24</v>
      </c>
      <c r="J184" s="262" t="s">
        <v>25</v>
      </c>
      <c r="K184" s="261"/>
      <c r="L184" s="262"/>
      <c r="M184" s="261"/>
      <c r="N184" s="261"/>
      <c r="O184" s="264"/>
      <c r="P184" s="335"/>
      <c r="Q184" s="262"/>
      <c r="R184" s="262"/>
      <c r="S184" s="261"/>
      <c r="T184" s="261"/>
      <c r="U184" s="262"/>
      <c r="V184" s="261"/>
      <c r="W184" s="221"/>
      <c r="X184" s="261"/>
      <c r="Y184" s="298"/>
      <c r="Z184" s="264"/>
      <c r="AA184" s="262"/>
      <c r="AB184" s="270"/>
      <c r="AC184" s="147"/>
      <c r="AD184" s="138"/>
      <c r="AE184" s="150">
        <f t="shared" si="5"/>
        <v>2</v>
      </c>
    </row>
    <row r="185" spans="1:32" ht="15.75" customHeight="1" x14ac:dyDescent="0.2">
      <c r="A185" s="253"/>
      <c r="B185" s="252" t="s">
        <v>275</v>
      </c>
      <c r="C185" s="242">
        <v>3</v>
      </c>
      <c r="D185" s="249"/>
      <c r="E185" s="261"/>
      <c r="F185" s="261"/>
      <c r="G185" s="261"/>
      <c r="H185" s="261"/>
      <c r="I185" s="262"/>
      <c r="J185" s="262"/>
      <c r="K185" s="261"/>
      <c r="L185" s="266"/>
      <c r="M185" s="261"/>
      <c r="N185" s="263"/>
      <c r="O185" s="147"/>
      <c r="P185" s="266"/>
      <c r="Q185" s="262"/>
      <c r="R185" s="262"/>
      <c r="S185" s="142"/>
      <c r="T185" s="261"/>
      <c r="U185" s="176"/>
      <c r="V185" s="264" t="s">
        <v>386</v>
      </c>
      <c r="W185" s="270"/>
      <c r="X185" s="261" t="s">
        <v>638</v>
      </c>
      <c r="Y185" s="261" t="s">
        <v>935</v>
      </c>
      <c r="Z185" s="264"/>
      <c r="AA185" s="262"/>
      <c r="AB185" s="221"/>
      <c r="AC185" s="147"/>
      <c r="AD185" s="138"/>
      <c r="AE185" s="150">
        <f t="shared" si="5"/>
        <v>3</v>
      </c>
    </row>
    <row r="186" spans="1:32" ht="15.75" customHeight="1" x14ac:dyDescent="0.2">
      <c r="A186" s="246">
        <v>82</v>
      </c>
      <c r="B186" s="250" t="s">
        <v>934</v>
      </c>
      <c r="C186" s="242">
        <v>2</v>
      </c>
      <c r="D186" s="249"/>
      <c r="E186" s="261"/>
      <c r="F186" s="261"/>
      <c r="G186" s="261"/>
      <c r="H186" s="261"/>
      <c r="I186" s="262"/>
      <c r="J186" s="262"/>
      <c r="K186" s="261"/>
      <c r="L186" s="262"/>
      <c r="M186" s="261"/>
      <c r="N186" s="261"/>
      <c r="O186" s="264"/>
      <c r="P186" s="335"/>
      <c r="Q186" s="262"/>
      <c r="R186" s="262"/>
      <c r="S186" s="261"/>
      <c r="T186" s="70"/>
      <c r="U186" s="70"/>
      <c r="V186" s="131"/>
      <c r="W186" s="264"/>
      <c r="X186" s="261" t="s">
        <v>638</v>
      </c>
      <c r="Y186" s="262" t="s">
        <v>935</v>
      </c>
      <c r="Z186" s="116"/>
      <c r="AA186" s="233"/>
      <c r="AB186" s="270"/>
      <c r="AC186" s="147"/>
      <c r="AD186" s="138"/>
      <c r="AE186" s="150">
        <f t="shared" si="5"/>
        <v>2</v>
      </c>
    </row>
    <row r="187" spans="1:32" ht="15.75" customHeight="1" x14ac:dyDescent="0.2">
      <c r="A187" s="246"/>
      <c r="B187" s="252" t="s">
        <v>169</v>
      </c>
      <c r="C187" s="242">
        <v>2</v>
      </c>
      <c r="D187" s="249"/>
      <c r="E187" s="261"/>
      <c r="F187" s="261" t="s">
        <v>21</v>
      </c>
      <c r="G187" s="261" t="s">
        <v>22</v>
      </c>
      <c r="H187" s="68"/>
      <c r="I187" s="115"/>
      <c r="J187" s="233"/>
      <c r="K187" s="261"/>
      <c r="L187" s="262"/>
      <c r="M187" s="261"/>
      <c r="N187" s="261"/>
      <c r="O187" s="264"/>
      <c r="P187" s="335"/>
      <c r="Q187" s="224"/>
      <c r="R187" s="224"/>
      <c r="S187" s="261"/>
      <c r="T187" s="261"/>
      <c r="U187" s="268"/>
      <c r="V187" s="221"/>
      <c r="W187" s="261"/>
      <c r="X187" s="296"/>
      <c r="Y187" s="262"/>
      <c r="Z187" s="264"/>
      <c r="AA187" s="261"/>
      <c r="AB187" s="221"/>
      <c r="AC187" s="147"/>
      <c r="AD187" s="138"/>
      <c r="AE187" s="150">
        <f t="shared" si="5"/>
        <v>2</v>
      </c>
    </row>
    <row r="188" spans="1:32" ht="15.75" customHeight="1" x14ac:dyDescent="0.2">
      <c r="A188" s="253"/>
      <c r="B188" s="252" t="s">
        <v>182</v>
      </c>
      <c r="C188" s="242">
        <v>2</v>
      </c>
      <c r="D188" s="249"/>
      <c r="E188" s="261"/>
      <c r="F188" s="261"/>
      <c r="G188" s="261"/>
      <c r="H188" s="261" t="s">
        <v>23</v>
      </c>
      <c r="I188" s="262" t="s">
        <v>24</v>
      </c>
      <c r="J188" s="262"/>
      <c r="K188" s="261"/>
      <c r="L188" s="262"/>
      <c r="M188" s="261"/>
      <c r="N188" s="261"/>
      <c r="O188" s="264"/>
      <c r="P188" s="335"/>
      <c r="Q188" s="262"/>
      <c r="R188" s="262"/>
      <c r="S188" s="263"/>
      <c r="T188" s="70"/>
      <c r="U188" s="233"/>
      <c r="V188" s="131"/>
      <c r="W188" s="261"/>
      <c r="X188" s="261"/>
      <c r="Y188" s="267"/>
      <c r="Z188" s="116"/>
      <c r="AA188" s="267"/>
      <c r="AB188" s="221"/>
      <c r="AC188" s="147"/>
      <c r="AD188" s="138"/>
      <c r="AE188" s="150">
        <f t="shared" si="5"/>
        <v>2</v>
      </c>
    </row>
    <row r="189" spans="1:32" ht="15.75" customHeight="1" x14ac:dyDescent="0.2">
      <c r="A189" s="253"/>
      <c r="B189" s="252" t="s">
        <v>219</v>
      </c>
      <c r="C189" s="242">
        <v>2</v>
      </c>
      <c r="D189" s="249"/>
      <c r="E189" s="261"/>
      <c r="F189" s="261"/>
      <c r="G189" s="261"/>
      <c r="H189" s="261"/>
      <c r="I189" s="115"/>
      <c r="J189" s="262"/>
      <c r="K189" s="261"/>
      <c r="L189" s="266"/>
      <c r="M189" s="261"/>
      <c r="N189" s="261" t="s">
        <v>29</v>
      </c>
      <c r="O189" s="264"/>
      <c r="P189" s="335"/>
      <c r="Q189" s="262"/>
      <c r="R189" s="262"/>
      <c r="S189" s="263"/>
      <c r="T189" s="70"/>
      <c r="U189" s="262"/>
      <c r="V189" s="131"/>
      <c r="W189" s="264"/>
      <c r="X189" s="296"/>
      <c r="Y189" s="141"/>
      <c r="Z189" s="116"/>
      <c r="AA189" s="233"/>
      <c r="AB189" s="270" t="s">
        <v>642</v>
      </c>
      <c r="AC189" s="147"/>
      <c r="AD189" s="138"/>
      <c r="AE189" s="150">
        <f t="shared" si="5"/>
        <v>2</v>
      </c>
    </row>
    <row r="190" spans="1:32" ht="15.75" customHeight="1" x14ac:dyDescent="0.2">
      <c r="A190" s="253"/>
      <c r="B190" s="252" t="s">
        <v>203</v>
      </c>
      <c r="C190" s="242">
        <v>2</v>
      </c>
      <c r="D190" s="249"/>
      <c r="E190" s="261"/>
      <c r="F190" s="261"/>
      <c r="G190" s="261" t="s">
        <v>22</v>
      </c>
      <c r="H190" s="261"/>
      <c r="I190" s="262" t="s">
        <v>24</v>
      </c>
      <c r="J190" s="262"/>
      <c r="K190" s="263"/>
      <c r="L190" s="263"/>
      <c r="M190" s="261"/>
      <c r="N190" s="263"/>
      <c r="O190" s="264"/>
      <c r="P190" s="335"/>
      <c r="Q190" s="70"/>
      <c r="R190" s="263"/>
      <c r="S190" s="261"/>
      <c r="T190" s="266"/>
      <c r="U190" s="267"/>
      <c r="V190" s="264"/>
      <c r="W190" s="264"/>
      <c r="X190" s="263"/>
      <c r="Y190" s="175"/>
      <c r="Z190" s="131"/>
      <c r="AA190" s="261"/>
      <c r="AB190" s="221"/>
      <c r="AC190" s="147"/>
      <c r="AD190" s="138"/>
      <c r="AE190" s="150">
        <f t="shared" si="5"/>
        <v>2</v>
      </c>
      <c r="AF190">
        <f t="shared" si="7"/>
        <v>2</v>
      </c>
    </row>
    <row r="191" spans="1:32" ht="15.75" customHeight="1" x14ac:dyDescent="0.2">
      <c r="A191" s="246"/>
      <c r="B191" s="250" t="s">
        <v>931</v>
      </c>
      <c r="C191" s="242">
        <v>2</v>
      </c>
      <c r="D191" s="249"/>
      <c r="E191" s="261"/>
      <c r="F191" s="261"/>
      <c r="G191" s="261"/>
      <c r="H191" s="261"/>
      <c r="I191" s="262"/>
      <c r="J191" s="262"/>
      <c r="K191" s="261"/>
      <c r="L191" s="263"/>
      <c r="M191" s="261"/>
      <c r="N191" s="263"/>
      <c r="O191" s="262"/>
      <c r="P191" s="335"/>
      <c r="Q191" s="233"/>
      <c r="R191" s="262"/>
      <c r="S191" s="261"/>
      <c r="T191" s="262" t="s">
        <v>384</v>
      </c>
      <c r="U191" s="262"/>
      <c r="V191" s="262"/>
      <c r="W191" s="270" t="s">
        <v>387</v>
      </c>
      <c r="X191" s="263"/>
      <c r="Y191" s="298"/>
      <c r="Z191" s="264"/>
      <c r="AA191" s="262"/>
      <c r="AB191" s="221"/>
      <c r="AC191" s="147"/>
      <c r="AD191" s="138"/>
      <c r="AE191" s="150">
        <f t="shared" si="5"/>
        <v>2</v>
      </c>
    </row>
    <row r="192" spans="1:32" ht="15.75" customHeight="1" x14ac:dyDescent="0.2">
      <c r="A192" s="246"/>
      <c r="B192" s="252" t="s">
        <v>214</v>
      </c>
      <c r="C192" s="242">
        <v>2</v>
      </c>
      <c r="D192" s="249"/>
      <c r="E192" s="261"/>
      <c r="F192" s="261"/>
      <c r="G192" s="261"/>
      <c r="H192" s="261"/>
      <c r="I192" s="262"/>
      <c r="J192" s="262"/>
      <c r="K192" s="261"/>
      <c r="L192" s="263"/>
      <c r="M192" s="261"/>
      <c r="N192" s="263"/>
      <c r="O192" s="262"/>
      <c r="P192" s="335"/>
      <c r="Q192" s="262" t="s">
        <v>381</v>
      </c>
      <c r="R192" s="262"/>
      <c r="S192" s="261"/>
      <c r="T192" s="266"/>
      <c r="U192" s="262"/>
      <c r="V192" s="262"/>
      <c r="W192" s="221"/>
      <c r="X192" s="261"/>
      <c r="Y192" s="262" t="s">
        <v>935</v>
      </c>
      <c r="Z192" s="261"/>
      <c r="AA192" s="233"/>
      <c r="AB192" s="221"/>
      <c r="AC192" s="147"/>
      <c r="AD192" s="138"/>
      <c r="AE192" s="150">
        <f t="shared" si="5"/>
        <v>2</v>
      </c>
    </row>
    <row r="193" spans="1:32" ht="15.75" customHeight="1" x14ac:dyDescent="0.2">
      <c r="A193" s="246">
        <v>89</v>
      </c>
      <c r="B193" s="250" t="s">
        <v>208</v>
      </c>
      <c r="C193" s="242">
        <v>1</v>
      </c>
      <c r="D193" s="249"/>
      <c r="E193" s="261"/>
      <c r="F193" s="261"/>
      <c r="G193" s="261"/>
      <c r="H193" s="261" t="s">
        <v>23</v>
      </c>
      <c r="I193" s="262"/>
      <c r="J193" s="262"/>
      <c r="K193" s="261"/>
      <c r="L193" s="261"/>
      <c r="M193" s="261"/>
      <c r="N193" s="261"/>
      <c r="O193" s="261"/>
      <c r="P193" s="335"/>
      <c r="Q193" s="262"/>
      <c r="R193" s="262"/>
      <c r="S193" s="261"/>
      <c r="T193" s="70"/>
      <c r="U193" s="233"/>
      <c r="V193" s="141"/>
      <c r="W193" s="264"/>
      <c r="X193" s="296"/>
      <c r="Y193" s="267"/>
      <c r="Z193" s="116"/>
      <c r="AA193" s="264"/>
      <c r="AB193" s="221"/>
      <c r="AC193" s="147"/>
      <c r="AD193" s="138"/>
      <c r="AE193" s="150">
        <f t="shared" si="5"/>
        <v>1</v>
      </c>
      <c r="AF193">
        <f t="shared" si="7"/>
        <v>1</v>
      </c>
    </row>
    <row r="194" spans="1:32" ht="15.75" hidden="1" customHeight="1" x14ac:dyDescent="0.2">
      <c r="A194" s="246"/>
      <c r="B194" s="252" t="s">
        <v>213</v>
      </c>
      <c r="C194" s="242"/>
      <c r="D194" s="249"/>
      <c r="E194" s="261"/>
      <c r="F194" s="261"/>
      <c r="G194" s="261"/>
      <c r="H194" s="261"/>
      <c r="I194" s="262"/>
      <c r="J194" s="262"/>
      <c r="K194" s="261"/>
      <c r="L194" s="147"/>
      <c r="M194" s="261"/>
      <c r="N194" s="263"/>
      <c r="O194" s="264"/>
      <c r="P194" s="335"/>
      <c r="Q194" s="233"/>
      <c r="R194" s="262"/>
      <c r="S194" s="261"/>
      <c r="T194" s="266"/>
      <c r="U194" s="261"/>
      <c r="V194" s="264"/>
      <c r="W194" s="221"/>
      <c r="X194" s="263"/>
      <c r="Y194" s="302"/>
      <c r="Z194" s="261"/>
      <c r="AA194" s="264"/>
      <c r="AB194" s="221"/>
      <c r="AC194" s="147"/>
      <c r="AD194" s="138"/>
      <c r="AE194" s="150">
        <f t="shared" si="5"/>
        <v>0</v>
      </c>
      <c r="AF194">
        <f t="shared" si="7"/>
        <v>0</v>
      </c>
    </row>
    <row r="195" spans="1:32" ht="15.75" customHeight="1" x14ac:dyDescent="0.2">
      <c r="A195" s="246"/>
      <c r="B195" s="250" t="s">
        <v>929</v>
      </c>
      <c r="C195" s="242">
        <v>1</v>
      </c>
      <c r="D195" s="249"/>
      <c r="E195" s="261"/>
      <c r="F195" s="261"/>
      <c r="G195" s="261"/>
      <c r="H195" s="261"/>
      <c r="I195" s="262"/>
      <c r="J195" s="262"/>
      <c r="K195" s="261"/>
      <c r="L195" s="147"/>
      <c r="M195" s="261"/>
      <c r="N195" s="263"/>
      <c r="O195" s="264"/>
      <c r="P195" s="335"/>
      <c r="Q195" s="70"/>
      <c r="R195" s="262"/>
      <c r="S195" s="261" t="s">
        <v>383</v>
      </c>
      <c r="T195" s="266"/>
      <c r="U195" s="262"/>
      <c r="V195" s="261"/>
      <c r="W195" s="221"/>
      <c r="X195" s="263"/>
      <c r="Y195" s="298"/>
      <c r="Z195" s="264"/>
      <c r="AA195" s="264"/>
      <c r="AB195" s="221"/>
      <c r="AC195" s="147"/>
      <c r="AD195" s="138"/>
      <c r="AE195" s="150">
        <f t="shared" si="5"/>
        <v>1</v>
      </c>
      <c r="AF195">
        <f t="shared" si="7"/>
        <v>1</v>
      </c>
    </row>
    <row r="196" spans="1:32" ht="15.75" hidden="1" customHeight="1" x14ac:dyDescent="0.2">
      <c r="A196" s="246">
        <v>91</v>
      </c>
      <c r="B196" s="252" t="s">
        <v>215</v>
      </c>
      <c r="C196" s="242"/>
      <c r="D196" s="249"/>
      <c r="E196" s="261"/>
      <c r="F196" s="261"/>
      <c r="G196" s="261"/>
      <c r="H196" s="261"/>
      <c r="I196" s="262"/>
      <c r="J196" s="261"/>
      <c r="K196" s="261"/>
      <c r="L196" s="264"/>
      <c r="M196" s="261"/>
      <c r="N196" s="261"/>
      <c r="O196" s="264"/>
      <c r="P196" s="335"/>
      <c r="Q196" s="262"/>
      <c r="R196" s="262"/>
      <c r="S196" s="261"/>
      <c r="T196" s="224"/>
      <c r="U196" s="262"/>
      <c r="V196" s="264"/>
      <c r="W196" s="261"/>
      <c r="X196" s="261"/>
      <c r="Y196" s="262"/>
      <c r="Z196" s="261"/>
      <c r="AA196" s="264"/>
      <c r="AB196" s="270"/>
      <c r="AC196" s="147"/>
      <c r="AD196" s="270"/>
      <c r="AE196" s="150">
        <f t="shared" si="5"/>
        <v>0</v>
      </c>
      <c r="AF196">
        <f t="shared" si="7"/>
        <v>0</v>
      </c>
    </row>
    <row r="197" spans="1:32" ht="15.75" hidden="1" customHeight="1" x14ac:dyDescent="0.2">
      <c r="A197" s="246"/>
      <c r="B197" s="252" t="s">
        <v>155</v>
      </c>
      <c r="C197" s="242"/>
      <c r="D197" s="249"/>
      <c r="E197" s="261"/>
      <c r="F197" s="261"/>
      <c r="G197" s="261"/>
      <c r="H197" s="261"/>
      <c r="I197" s="262"/>
      <c r="J197" s="262"/>
      <c r="K197" s="261"/>
      <c r="L197" s="147"/>
      <c r="M197" s="261"/>
      <c r="N197" s="263"/>
      <c r="O197" s="147"/>
      <c r="P197" s="335"/>
      <c r="Q197" s="262"/>
      <c r="R197" s="262"/>
      <c r="S197" s="142"/>
      <c r="T197" s="262"/>
      <c r="U197" s="268"/>
      <c r="V197" s="264"/>
      <c r="W197" s="270"/>
      <c r="X197" s="261"/>
      <c r="Y197" s="267"/>
      <c r="Z197" s="261"/>
      <c r="AA197" s="261"/>
      <c r="AB197" s="270"/>
      <c r="AC197" s="270"/>
      <c r="AD197" s="138"/>
      <c r="AE197" s="150">
        <f t="shared" si="5"/>
        <v>0</v>
      </c>
      <c r="AF197">
        <f t="shared" si="7"/>
        <v>0</v>
      </c>
    </row>
    <row r="198" spans="1:32" ht="15.75" customHeight="1" x14ac:dyDescent="0.2">
      <c r="A198" s="246"/>
      <c r="B198" s="250" t="s">
        <v>212</v>
      </c>
      <c r="C198" s="242">
        <v>1</v>
      </c>
      <c r="D198" s="249"/>
      <c r="E198" s="261"/>
      <c r="F198" s="261"/>
      <c r="G198" s="261"/>
      <c r="H198" s="261"/>
      <c r="I198" s="261"/>
      <c r="J198" s="262"/>
      <c r="K198" s="261"/>
      <c r="L198" s="264"/>
      <c r="M198" s="261" t="s">
        <v>28</v>
      </c>
      <c r="N198" s="261"/>
      <c r="O198" s="264"/>
      <c r="P198" s="335"/>
      <c r="Q198" s="262"/>
      <c r="R198" s="261"/>
      <c r="S198" s="261"/>
      <c r="T198" s="233"/>
      <c r="U198" s="233"/>
      <c r="V198" s="131"/>
      <c r="W198" s="264"/>
      <c r="X198" s="296"/>
      <c r="Y198" s="267"/>
      <c r="Z198" s="116"/>
      <c r="AA198" s="116"/>
      <c r="AB198" s="221"/>
      <c r="AC198" s="147"/>
      <c r="AD198" s="270"/>
      <c r="AE198" s="150">
        <f t="shared" si="5"/>
        <v>1</v>
      </c>
      <c r="AF198">
        <f t="shared" si="7"/>
        <v>1</v>
      </c>
    </row>
    <row r="199" spans="1:32" ht="15.75" hidden="1" customHeight="1" x14ac:dyDescent="0.2">
      <c r="A199" s="253"/>
      <c r="B199" s="252" t="s">
        <v>217</v>
      </c>
      <c r="C199" s="242"/>
      <c r="D199" s="249"/>
      <c r="E199" s="261"/>
      <c r="F199" s="261"/>
      <c r="G199" s="261"/>
      <c r="H199" s="68"/>
      <c r="I199" s="115"/>
      <c r="J199" s="233"/>
      <c r="K199" s="261"/>
      <c r="L199" s="147"/>
      <c r="M199" s="261"/>
      <c r="N199" s="261"/>
      <c r="O199" s="264"/>
      <c r="P199" s="335"/>
      <c r="Q199" s="262"/>
      <c r="R199" s="224"/>
      <c r="S199" s="261"/>
      <c r="T199" s="262"/>
      <c r="U199" s="267"/>
      <c r="V199" s="141"/>
      <c r="W199" s="131"/>
      <c r="X199" s="138"/>
      <c r="Y199" s="262"/>
      <c r="Z199" s="264"/>
      <c r="AA199" s="264"/>
      <c r="AB199" s="221"/>
      <c r="AC199" s="270"/>
      <c r="AD199" s="138"/>
      <c r="AE199" s="150">
        <f t="shared" si="5"/>
        <v>0</v>
      </c>
      <c r="AF199">
        <f t="shared" si="7"/>
        <v>0</v>
      </c>
    </row>
    <row r="200" spans="1:32" ht="15.75" hidden="1" customHeight="1" x14ac:dyDescent="0.2">
      <c r="A200" s="253"/>
      <c r="B200" s="252" t="s">
        <v>218</v>
      </c>
      <c r="C200" s="242"/>
      <c r="D200" s="249"/>
      <c r="E200" s="261"/>
      <c r="F200" s="261"/>
      <c r="G200" s="261"/>
      <c r="H200" s="261"/>
      <c r="I200" s="262"/>
      <c r="J200" s="262"/>
      <c r="K200" s="263"/>
      <c r="L200" s="147"/>
      <c r="M200" s="176"/>
      <c r="N200" s="263"/>
      <c r="O200" s="124"/>
      <c r="P200" s="335"/>
      <c r="Q200" s="262"/>
      <c r="R200" s="262"/>
      <c r="S200" s="263"/>
      <c r="T200" s="266"/>
      <c r="U200" s="268"/>
      <c r="V200" s="221"/>
      <c r="W200" s="221"/>
      <c r="X200" s="147"/>
      <c r="Y200" s="302"/>
      <c r="Z200" s="264"/>
      <c r="AA200" s="264"/>
      <c r="AB200" s="270"/>
      <c r="AC200" s="147"/>
      <c r="AD200" s="138"/>
      <c r="AE200" s="150">
        <f t="shared" si="5"/>
        <v>0</v>
      </c>
      <c r="AF200">
        <f t="shared" si="7"/>
        <v>0</v>
      </c>
    </row>
    <row r="201" spans="1:32" ht="15.75" customHeight="1" x14ac:dyDescent="0.2">
      <c r="A201" s="253"/>
      <c r="B201" s="252" t="s">
        <v>216</v>
      </c>
      <c r="C201" s="242">
        <v>1</v>
      </c>
      <c r="D201" s="249"/>
      <c r="E201" s="68"/>
      <c r="F201" s="261"/>
      <c r="G201" s="261"/>
      <c r="H201" s="261"/>
      <c r="I201" s="262"/>
      <c r="J201" s="262"/>
      <c r="K201" s="261"/>
      <c r="L201" s="264"/>
      <c r="M201" s="261"/>
      <c r="N201" s="261" t="s">
        <v>29</v>
      </c>
      <c r="O201" s="261"/>
      <c r="P201" s="335"/>
      <c r="Q201" s="262"/>
      <c r="R201" s="224"/>
      <c r="S201" s="263"/>
      <c r="T201" s="224"/>
      <c r="U201" s="267"/>
      <c r="V201" s="221"/>
      <c r="W201" s="131"/>
      <c r="X201" s="147"/>
      <c r="Y201" s="302"/>
      <c r="Z201" s="221"/>
      <c r="AA201" s="221"/>
      <c r="AB201" s="221"/>
      <c r="AC201" s="138"/>
      <c r="AD201" s="138"/>
      <c r="AE201" s="150">
        <f t="shared" si="5"/>
        <v>1</v>
      </c>
      <c r="AF201">
        <f t="shared" si="7"/>
        <v>1</v>
      </c>
    </row>
    <row r="202" spans="1:32" ht="15.75" customHeight="1" x14ac:dyDescent="0.2">
      <c r="A202" s="246"/>
      <c r="B202" s="252" t="s">
        <v>930</v>
      </c>
      <c r="C202" s="242">
        <v>1</v>
      </c>
      <c r="D202" s="249"/>
      <c r="E202" s="261"/>
      <c r="F202" s="261"/>
      <c r="G202" s="68"/>
      <c r="H202" s="261"/>
      <c r="I202" s="262"/>
      <c r="J202" s="262"/>
      <c r="K202" s="261" t="s">
        <v>26</v>
      </c>
      <c r="L202" s="264"/>
      <c r="M202" s="261"/>
      <c r="N202" s="261"/>
      <c r="O202" s="264"/>
      <c r="P202" s="335"/>
      <c r="Q202" s="262"/>
      <c r="R202" s="262"/>
      <c r="S202" s="261"/>
      <c r="T202" s="266"/>
      <c r="U202" s="262"/>
      <c r="V202" s="264"/>
      <c r="W202" s="304"/>
      <c r="X202" s="147"/>
      <c r="Y202" s="262"/>
      <c r="Z202" s="264"/>
      <c r="AA202" s="264"/>
      <c r="AB202" s="221"/>
      <c r="AC202" s="138"/>
      <c r="AD202" s="138"/>
      <c r="AE202" s="150">
        <f t="shared" ref="AE202:AE258" si="9">COUNTA(F202:I202,K202:AB202)</f>
        <v>1</v>
      </c>
    </row>
    <row r="203" spans="1:32" ht="15.75" hidden="1" customHeight="1" x14ac:dyDescent="0.2">
      <c r="A203" s="253">
        <v>92</v>
      </c>
      <c r="B203" s="252" t="s">
        <v>220</v>
      </c>
      <c r="C203" s="242"/>
      <c r="D203" s="249"/>
      <c r="E203" s="261"/>
      <c r="F203" s="261"/>
      <c r="G203" s="261"/>
      <c r="H203" s="261"/>
      <c r="I203" s="262"/>
      <c r="J203" s="262"/>
      <c r="K203" s="261"/>
      <c r="L203" s="264"/>
      <c r="M203" s="261"/>
      <c r="N203" s="261"/>
      <c r="O203" s="264"/>
      <c r="P203" s="335"/>
      <c r="Q203" s="262"/>
      <c r="R203" s="266"/>
      <c r="S203" s="263"/>
      <c r="T203" s="224"/>
      <c r="U203" s="268"/>
      <c r="V203" s="131"/>
      <c r="W203" s="221"/>
      <c r="X203" s="147"/>
      <c r="Y203" s="302"/>
      <c r="Z203" s="116"/>
      <c r="AA203" s="116"/>
      <c r="AB203" s="221"/>
      <c r="AC203" s="138"/>
      <c r="AD203" s="138"/>
      <c r="AE203" s="150">
        <f t="shared" si="9"/>
        <v>0</v>
      </c>
      <c r="AF203">
        <f t="shared" si="7"/>
        <v>0</v>
      </c>
    </row>
    <row r="204" spans="1:32" ht="15.75" hidden="1" customHeight="1" x14ac:dyDescent="0.2">
      <c r="A204" s="246"/>
      <c r="B204" s="252" t="s">
        <v>221</v>
      </c>
      <c r="C204" s="242"/>
      <c r="D204" s="249"/>
      <c r="E204" s="261"/>
      <c r="F204" s="68"/>
      <c r="G204" s="68"/>
      <c r="H204" s="68"/>
      <c r="I204" s="115"/>
      <c r="J204" s="233"/>
      <c r="K204" s="263"/>
      <c r="L204" s="116"/>
      <c r="M204" s="176"/>
      <c r="N204" s="142"/>
      <c r="O204" s="264"/>
      <c r="P204" s="335"/>
      <c r="Q204" s="142"/>
      <c r="R204" s="261"/>
      <c r="S204" s="261"/>
      <c r="T204" s="263"/>
      <c r="U204" s="262"/>
      <c r="V204" s="264"/>
      <c r="W204" s="221"/>
      <c r="X204" s="264"/>
      <c r="Y204" s="302"/>
      <c r="Z204" s="264"/>
      <c r="AA204" s="264"/>
      <c r="AB204" s="221"/>
      <c r="AC204" s="270"/>
      <c r="AD204" s="270"/>
      <c r="AE204" s="150">
        <f t="shared" si="9"/>
        <v>0</v>
      </c>
      <c r="AF204">
        <f t="shared" si="7"/>
        <v>0</v>
      </c>
    </row>
    <row r="205" spans="1:32" ht="15.75" hidden="1" customHeight="1" x14ac:dyDescent="0.2">
      <c r="A205" s="246"/>
      <c r="B205" s="252" t="s">
        <v>222</v>
      </c>
      <c r="C205" s="242"/>
      <c r="D205" s="249"/>
      <c r="E205" s="261"/>
      <c r="F205" s="261"/>
      <c r="G205" s="261"/>
      <c r="H205" s="261"/>
      <c r="I205" s="262"/>
      <c r="J205" s="262"/>
      <c r="K205" s="261"/>
      <c r="L205" s="264"/>
      <c r="M205" s="261"/>
      <c r="N205" s="261"/>
      <c r="O205" s="264"/>
      <c r="P205" s="335"/>
      <c r="Q205" s="262"/>
      <c r="R205" s="261"/>
      <c r="S205" s="261"/>
      <c r="T205" s="261"/>
      <c r="U205" s="268"/>
      <c r="V205" s="264"/>
      <c r="W205" s="264"/>
      <c r="X205" s="261"/>
      <c r="Y205" s="267"/>
      <c r="Z205" s="264"/>
      <c r="AA205" s="264"/>
      <c r="AB205" s="221"/>
      <c r="AC205" s="147"/>
      <c r="AD205" s="138"/>
      <c r="AE205" s="150">
        <f t="shared" si="9"/>
        <v>0</v>
      </c>
      <c r="AF205">
        <f t="shared" si="7"/>
        <v>0</v>
      </c>
    </row>
    <row r="206" spans="1:32" ht="15.75" hidden="1" customHeight="1" x14ac:dyDescent="0.2">
      <c r="A206" s="246"/>
      <c r="B206" s="252" t="s">
        <v>223</v>
      </c>
      <c r="C206" s="242"/>
      <c r="D206" s="249"/>
      <c r="E206" s="261"/>
      <c r="F206" s="68"/>
      <c r="G206" s="261"/>
      <c r="H206" s="261"/>
      <c r="I206" s="262"/>
      <c r="J206" s="68"/>
      <c r="K206" s="263"/>
      <c r="L206" s="264"/>
      <c r="M206" s="261"/>
      <c r="N206" s="261"/>
      <c r="O206" s="263"/>
      <c r="P206" s="335"/>
      <c r="Q206" s="262"/>
      <c r="R206" s="261"/>
      <c r="S206" s="263"/>
      <c r="T206" s="263"/>
      <c r="U206" s="267"/>
      <c r="V206" s="221"/>
      <c r="W206" s="264"/>
      <c r="X206" s="138"/>
      <c r="Y206" s="267"/>
      <c r="Z206" s="264"/>
      <c r="AA206" s="264"/>
      <c r="AB206" s="270"/>
      <c r="AC206" s="147"/>
      <c r="AD206" s="138"/>
      <c r="AE206" s="150">
        <f t="shared" si="9"/>
        <v>0</v>
      </c>
      <c r="AF206">
        <f t="shared" si="7"/>
        <v>0</v>
      </c>
    </row>
    <row r="207" spans="1:32" ht="15.75" hidden="1" customHeight="1" x14ac:dyDescent="0.2">
      <c r="A207" s="253"/>
      <c r="B207" s="252" t="s">
        <v>224</v>
      </c>
      <c r="C207" s="242"/>
      <c r="D207" s="249"/>
      <c r="E207" s="261"/>
      <c r="F207" s="261"/>
      <c r="G207" s="261"/>
      <c r="H207" s="261"/>
      <c r="I207" s="262"/>
      <c r="J207" s="262"/>
      <c r="K207" s="263"/>
      <c r="L207" s="264"/>
      <c r="M207" s="261"/>
      <c r="N207" s="261"/>
      <c r="O207" s="264"/>
      <c r="P207" s="335"/>
      <c r="Q207" s="266"/>
      <c r="R207" s="261"/>
      <c r="S207" s="261"/>
      <c r="T207" s="261"/>
      <c r="U207" s="262"/>
      <c r="V207" s="264"/>
      <c r="W207" s="264"/>
      <c r="X207" s="264"/>
      <c r="Y207" s="262"/>
      <c r="Z207" s="261"/>
      <c r="AA207" s="264"/>
      <c r="AB207" s="270"/>
      <c r="AC207" s="147"/>
      <c r="AD207" s="138"/>
      <c r="AE207" s="150">
        <f t="shared" si="9"/>
        <v>0</v>
      </c>
      <c r="AF207">
        <f t="shared" si="7"/>
        <v>0</v>
      </c>
    </row>
    <row r="208" spans="1:32" ht="15.75" hidden="1" customHeight="1" x14ac:dyDescent="0.2">
      <c r="A208" s="253"/>
      <c r="B208" s="252" t="s">
        <v>225</v>
      </c>
      <c r="C208" s="242"/>
      <c r="D208" s="249"/>
      <c r="E208" s="261"/>
      <c r="F208" s="261"/>
      <c r="G208" s="261"/>
      <c r="H208" s="261"/>
      <c r="I208" s="262"/>
      <c r="J208" s="262"/>
      <c r="K208" s="263"/>
      <c r="L208" s="124"/>
      <c r="M208" s="261"/>
      <c r="N208" s="142"/>
      <c r="O208" s="147"/>
      <c r="P208" s="335"/>
      <c r="Q208" s="266"/>
      <c r="R208" s="263"/>
      <c r="S208" s="261"/>
      <c r="T208" s="261"/>
      <c r="U208" s="262"/>
      <c r="V208" s="264"/>
      <c r="W208" s="264"/>
      <c r="X208" s="264"/>
      <c r="Y208" s="302"/>
      <c r="Z208" s="221"/>
      <c r="AA208" s="221"/>
      <c r="AB208" s="221"/>
      <c r="AC208" s="147"/>
      <c r="AD208" s="138"/>
      <c r="AE208" s="150">
        <f t="shared" si="9"/>
        <v>0</v>
      </c>
      <c r="AF208">
        <f t="shared" si="7"/>
        <v>0</v>
      </c>
    </row>
    <row r="209" spans="1:32" ht="15.75" customHeight="1" x14ac:dyDescent="0.2">
      <c r="A209" s="246"/>
      <c r="B209" s="252" t="s">
        <v>226</v>
      </c>
      <c r="C209" s="242">
        <v>1</v>
      </c>
      <c r="D209" s="249"/>
      <c r="E209" s="261"/>
      <c r="F209" s="261" t="s">
        <v>21</v>
      </c>
      <c r="G209" s="261"/>
      <c r="H209" s="261"/>
      <c r="I209" s="262"/>
      <c r="J209" s="262"/>
      <c r="K209" s="261"/>
      <c r="L209" s="264"/>
      <c r="M209" s="261"/>
      <c r="N209" s="261"/>
      <c r="O209" s="264"/>
      <c r="P209" s="335"/>
      <c r="Q209" s="262"/>
      <c r="R209" s="261"/>
      <c r="S209" s="263"/>
      <c r="T209" s="261"/>
      <c r="U209" s="262"/>
      <c r="V209" s="264"/>
      <c r="W209" s="270"/>
      <c r="X209" s="264"/>
      <c r="Y209" s="262"/>
      <c r="Z209" s="264"/>
      <c r="AA209" s="264"/>
      <c r="AB209" s="270"/>
      <c r="AC209" s="147"/>
      <c r="AD209" s="138"/>
      <c r="AE209" s="150">
        <f t="shared" si="9"/>
        <v>1</v>
      </c>
      <c r="AF209">
        <f t="shared" si="7"/>
        <v>1</v>
      </c>
    </row>
    <row r="210" spans="1:32" ht="15.75" hidden="1" customHeight="1" x14ac:dyDescent="0.2">
      <c r="A210" s="246"/>
      <c r="B210" s="252" t="s">
        <v>227</v>
      </c>
      <c r="C210" s="242"/>
      <c r="D210" s="249"/>
      <c r="E210" s="261"/>
      <c r="F210" s="261"/>
      <c r="G210" s="68"/>
      <c r="H210" s="261"/>
      <c r="I210" s="262"/>
      <c r="J210" s="261"/>
      <c r="K210" s="261"/>
      <c r="L210" s="264"/>
      <c r="M210" s="261"/>
      <c r="N210" s="261"/>
      <c r="O210" s="264"/>
      <c r="P210" s="335"/>
      <c r="Q210" s="262"/>
      <c r="R210" s="261"/>
      <c r="S210" s="261"/>
      <c r="T210" s="263"/>
      <c r="U210" s="262"/>
      <c r="V210" s="264"/>
      <c r="W210" s="221"/>
      <c r="X210" s="147"/>
      <c r="Y210" s="302"/>
      <c r="Z210" s="264"/>
      <c r="AA210" s="264"/>
      <c r="AB210" s="221"/>
      <c r="AC210" s="147"/>
      <c r="AD210" s="270"/>
      <c r="AE210" s="150">
        <f t="shared" si="9"/>
        <v>0</v>
      </c>
      <c r="AF210">
        <f t="shared" si="7"/>
        <v>0</v>
      </c>
    </row>
    <row r="211" spans="1:32" ht="15.75" hidden="1" customHeight="1" x14ac:dyDescent="0.2">
      <c r="A211" s="253"/>
      <c r="B211" s="252" t="s">
        <v>228</v>
      </c>
      <c r="C211" s="242"/>
      <c r="D211" s="249"/>
      <c r="E211" s="261"/>
      <c r="F211" s="68"/>
      <c r="G211" s="68"/>
      <c r="H211" s="261"/>
      <c r="I211" s="262"/>
      <c r="J211" s="262"/>
      <c r="K211" s="261"/>
      <c r="L211" s="264"/>
      <c r="M211" s="261"/>
      <c r="N211" s="261"/>
      <c r="O211" s="147"/>
      <c r="P211" s="335"/>
      <c r="Q211" s="266"/>
      <c r="R211" s="142"/>
      <c r="S211" s="263"/>
      <c r="T211" s="263"/>
      <c r="U211" s="176"/>
      <c r="V211" s="221"/>
      <c r="W211" s="221"/>
      <c r="X211" s="138"/>
      <c r="Y211" s="302"/>
      <c r="Z211" s="221"/>
      <c r="AA211" s="221"/>
      <c r="AB211" s="270"/>
      <c r="AC211" s="147"/>
      <c r="AD211" s="270"/>
      <c r="AE211" s="150">
        <f t="shared" si="9"/>
        <v>0</v>
      </c>
      <c r="AF211">
        <f t="shared" si="7"/>
        <v>0</v>
      </c>
    </row>
    <row r="212" spans="1:32" ht="15.75" hidden="1" customHeight="1" x14ac:dyDescent="0.2">
      <c r="A212" s="246"/>
      <c r="B212" s="252" t="s">
        <v>229</v>
      </c>
      <c r="C212" s="242"/>
      <c r="D212" s="249"/>
      <c r="E212" s="261"/>
      <c r="F212" s="261"/>
      <c r="G212" s="261"/>
      <c r="H212" s="261"/>
      <c r="I212" s="262"/>
      <c r="J212" s="262"/>
      <c r="K212" s="261"/>
      <c r="L212" s="147"/>
      <c r="M212" s="261"/>
      <c r="N212" s="263"/>
      <c r="O212" s="147"/>
      <c r="P212" s="335"/>
      <c r="Q212" s="262"/>
      <c r="R212" s="261"/>
      <c r="S212" s="142"/>
      <c r="T212" s="261"/>
      <c r="U212" s="261"/>
      <c r="V212" s="221"/>
      <c r="W212" s="264"/>
      <c r="X212" s="147"/>
      <c r="Y212" s="141"/>
      <c r="Z212" s="176"/>
      <c r="AA212" s="176"/>
      <c r="AB212" s="221"/>
      <c r="AC212" s="147"/>
      <c r="AD212" s="270"/>
      <c r="AE212" s="150">
        <f t="shared" si="9"/>
        <v>0</v>
      </c>
    </row>
    <row r="213" spans="1:32" ht="15.75" hidden="1" customHeight="1" x14ac:dyDescent="0.2">
      <c r="A213" s="253"/>
      <c r="B213" s="252" t="s">
        <v>230</v>
      </c>
      <c r="C213" s="242"/>
      <c r="D213" s="249"/>
      <c r="E213" s="68"/>
      <c r="F213" s="261"/>
      <c r="G213" s="68"/>
      <c r="H213" s="68"/>
      <c r="I213" s="115"/>
      <c r="J213" s="262"/>
      <c r="K213" s="263"/>
      <c r="L213" s="124"/>
      <c r="M213" s="176"/>
      <c r="N213" s="263"/>
      <c r="O213" s="264"/>
      <c r="P213" s="335"/>
      <c r="Q213" s="262"/>
      <c r="R213" s="263"/>
      <c r="S213" s="261"/>
      <c r="T213" s="263"/>
      <c r="U213" s="176"/>
      <c r="V213" s="131"/>
      <c r="W213" s="264"/>
      <c r="X213" s="264"/>
      <c r="Y213" s="267"/>
      <c r="Z213" s="221"/>
      <c r="AA213" s="221"/>
      <c r="AB213" s="131"/>
      <c r="AC213" s="147"/>
      <c r="AD213" s="270"/>
      <c r="AE213" s="150">
        <f t="shared" si="9"/>
        <v>0</v>
      </c>
      <c r="AF213">
        <f t="shared" si="7"/>
        <v>0</v>
      </c>
    </row>
    <row r="214" spans="1:32" ht="15.75" hidden="1" customHeight="1" x14ac:dyDescent="0.2">
      <c r="A214" s="246"/>
      <c r="B214" s="252" t="s">
        <v>231</v>
      </c>
      <c r="C214" s="242"/>
      <c r="D214" s="249"/>
      <c r="E214" s="261"/>
      <c r="F214" s="261"/>
      <c r="G214" s="261"/>
      <c r="H214" s="261"/>
      <c r="I214" s="262"/>
      <c r="J214" s="262"/>
      <c r="K214" s="261"/>
      <c r="L214" s="147"/>
      <c r="M214" s="261"/>
      <c r="N214" s="263"/>
      <c r="O214" s="147"/>
      <c r="P214" s="335"/>
      <c r="Q214" s="262"/>
      <c r="R214" s="261"/>
      <c r="S214" s="142"/>
      <c r="T214" s="261"/>
      <c r="U214" s="268"/>
      <c r="V214" s="221"/>
      <c r="W214" s="264"/>
      <c r="X214" s="147"/>
      <c r="Y214" s="267"/>
      <c r="Z214" s="221"/>
      <c r="AA214" s="221"/>
      <c r="AB214" s="270"/>
      <c r="AC214" s="147"/>
      <c r="AD214" s="270"/>
      <c r="AE214" s="150">
        <f t="shared" si="9"/>
        <v>0</v>
      </c>
    </row>
    <row r="215" spans="1:32" ht="15.75" hidden="1" customHeight="1" x14ac:dyDescent="0.2">
      <c r="A215" s="253"/>
      <c r="B215" s="252" t="s">
        <v>232</v>
      </c>
      <c r="C215" s="242"/>
      <c r="D215" s="249"/>
      <c r="E215" s="261"/>
      <c r="F215" s="261"/>
      <c r="G215" s="261"/>
      <c r="H215" s="68"/>
      <c r="I215" s="115"/>
      <c r="J215" s="115"/>
      <c r="K215" s="261"/>
      <c r="L215" s="147"/>
      <c r="M215" s="141"/>
      <c r="N215" s="263"/>
      <c r="O215" s="124"/>
      <c r="P215" s="335"/>
      <c r="Q215" s="266"/>
      <c r="R215" s="261"/>
      <c r="S215" s="261"/>
      <c r="T215" s="263"/>
      <c r="U215" s="267"/>
      <c r="V215" s="131"/>
      <c r="W215" s="264"/>
      <c r="X215" s="264"/>
      <c r="Y215" s="262"/>
      <c r="Z215" s="264"/>
      <c r="AA215" s="264"/>
      <c r="AB215" s="221"/>
      <c r="AC215" s="147"/>
      <c r="AD215" s="138"/>
      <c r="AE215" s="150">
        <f t="shared" si="9"/>
        <v>0</v>
      </c>
      <c r="AF215">
        <f t="shared" si="7"/>
        <v>0</v>
      </c>
    </row>
    <row r="216" spans="1:32" ht="15.75" hidden="1" customHeight="1" x14ac:dyDescent="0.2">
      <c r="A216" s="246"/>
      <c r="B216" s="252" t="s">
        <v>233</v>
      </c>
      <c r="C216" s="242"/>
      <c r="D216" s="249"/>
      <c r="E216" s="261"/>
      <c r="F216" s="68"/>
      <c r="G216" s="261"/>
      <c r="H216" s="261"/>
      <c r="I216" s="262"/>
      <c r="J216" s="115"/>
      <c r="K216" s="261"/>
      <c r="L216" s="264"/>
      <c r="M216" s="261"/>
      <c r="N216" s="261"/>
      <c r="O216" s="147"/>
      <c r="P216" s="335"/>
      <c r="Q216" s="266"/>
      <c r="R216" s="261"/>
      <c r="S216" s="261"/>
      <c r="T216" s="261"/>
      <c r="U216" s="262"/>
      <c r="V216" s="264"/>
      <c r="W216" s="141"/>
      <c r="X216" s="264"/>
      <c r="Y216" s="262"/>
      <c r="Z216" s="261"/>
      <c r="AA216" s="261"/>
      <c r="AB216" s="270"/>
      <c r="AC216" s="270"/>
      <c r="AD216" s="138"/>
      <c r="AE216" s="150">
        <f t="shared" si="9"/>
        <v>0</v>
      </c>
      <c r="AF216">
        <f t="shared" si="7"/>
        <v>0</v>
      </c>
    </row>
    <row r="217" spans="1:32" ht="15.75" hidden="1" customHeight="1" x14ac:dyDescent="0.2">
      <c r="A217" s="246"/>
      <c r="B217" s="252" t="s">
        <v>234</v>
      </c>
      <c r="C217" s="242"/>
      <c r="D217" s="249"/>
      <c r="E217" s="261"/>
      <c r="F217" s="261"/>
      <c r="G217" s="68"/>
      <c r="H217" s="261"/>
      <c r="I217" s="262"/>
      <c r="J217" s="262"/>
      <c r="K217" s="261"/>
      <c r="L217" s="264"/>
      <c r="M217" s="261"/>
      <c r="N217" s="261"/>
      <c r="O217" s="264"/>
      <c r="P217" s="335"/>
      <c r="Q217" s="262"/>
      <c r="R217" s="261"/>
      <c r="S217" s="261"/>
      <c r="T217" s="263"/>
      <c r="U217" s="262"/>
      <c r="V217" s="261"/>
      <c r="W217" s="176"/>
      <c r="X217" s="147"/>
      <c r="Y217" s="302"/>
      <c r="Z217" s="261"/>
      <c r="AA217" s="261"/>
      <c r="AB217" s="221"/>
      <c r="AC217" s="270"/>
      <c r="AD217" s="138"/>
      <c r="AE217" s="150">
        <f t="shared" si="9"/>
        <v>0</v>
      </c>
      <c r="AF217">
        <f t="shared" si="7"/>
        <v>0</v>
      </c>
    </row>
    <row r="218" spans="1:32" ht="15.75" hidden="1" customHeight="1" x14ac:dyDescent="0.2">
      <c r="A218" s="253"/>
      <c r="B218" s="252" t="s">
        <v>235</v>
      </c>
      <c r="C218" s="242"/>
      <c r="D218" s="249"/>
      <c r="E218" s="261"/>
      <c r="F218" s="261"/>
      <c r="G218" s="261"/>
      <c r="H218" s="68"/>
      <c r="I218" s="115"/>
      <c r="J218" s="233"/>
      <c r="K218" s="263"/>
      <c r="L218" s="147"/>
      <c r="M218" s="176"/>
      <c r="N218" s="263"/>
      <c r="O218" s="124"/>
      <c r="P218" s="335"/>
      <c r="Q218" s="266"/>
      <c r="R218" s="261"/>
      <c r="S218" s="261"/>
      <c r="T218" s="261"/>
      <c r="U218" s="262"/>
      <c r="V218" s="262"/>
      <c r="W218" s="261"/>
      <c r="X218" s="264"/>
      <c r="Y218" s="262"/>
      <c r="Z218" s="261"/>
      <c r="AA218" s="261"/>
      <c r="AB218" s="221"/>
      <c r="AC218" s="270"/>
      <c r="AD218" s="138"/>
      <c r="AE218" s="150">
        <f t="shared" si="9"/>
        <v>0</v>
      </c>
      <c r="AF218">
        <f t="shared" si="7"/>
        <v>0</v>
      </c>
    </row>
    <row r="219" spans="1:32" ht="15.75" hidden="1" customHeight="1" x14ac:dyDescent="0.2">
      <c r="A219" s="253"/>
      <c r="B219" s="252" t="s">
        <v>236</v>
      </c>
      <c r="C219" s="242"/>
      <c r="D219" s="249"/>
      <c r="E219" s="261"/>
      <c r="F219" s="261"/>
      <c r="G219" s="261"/>
      <c r="H219" s="70"/>
      <c r="I219" s="233"/>
      <c r="J219" s="262"/>
      <c r="K219" s="133"/>
      <c r="L219" s="264"/>
      <c r="M219" s="261"/>
      <c r="N219" s="261"/>
      <c r="O219" s="264"/>
      <c r="P219" s="335"/>
      <c r="Q219" s="262"/>
      <c r="R219" s="70"/>
      <c r="S219" s="261"/>
      <c r="T219" s="261"/>
      <c r="U219" s="262"/>
      <c r="V219" s="262"/>
      <c r="W219" s="261"/>
      <c r="X219" s="138"/>
      <c r="Y219" s="262"/>
      <c r="Z219" s="261"/>
      <c r="AA219" s="261"/>
      <c r="AB219" s="270"/>
      <c r="AC219" s="270"/>
      <c r="AD219" s="138"/>
      <c r="AE219" s="150">
        <f t="shared" si="9"/>
        <v>0</v>
      </c>
      <c r="AF219">
        <f t="shared" si="7"/>
        <v>0</v>
      </c>
    </row>
    <row r="220" spans="1:32" ht="15.75" hidden="1" customHeight="1" x14ac:dyDescent="0.2">
      <c r="A220" s="253"/>
      <c r="B220" s="252" t="s">
        <v>237</v>
      </c>
      <c r="C220" s="242"/>
      <c r="D220" s="249"/>
      <c r="E220" s="261"/>
      <c r="F220" s="261"/>
      <c r="G220" s="261"/>
      <c r="H220" s="261"/>
      <c r="I220" s="262"/>
      <c r="J220" s="115"/>
      <c r="K220" s="263"/>
      <c r="L220" s="264"/>
      <c r="M220" s="261"/>
      <c r="N220" s="263"/>
      <c r="O220" s="264"/>
      <c r="P220" s="335"/>
      <c r="Q220" s="262"/>
      <c r="R220" s="261"/>
      <c r="S220" s="261"/>
      <c r="T220" s="261"/>
      <c r="U220" s="262"/>
      <c r="V220" s="264"/>
      <c r="W220" s="141"/>
      <c r="X220" s="264"/>
      <c r="Y220" s="262"/>
      <c r="Z220" s="261"/>
      <c r="AA220" s="261"/>
      <c r="AB220" s="270"/>
      <c r="AC220" s="270"/>
      <c r="AD220" s="138"/>
      <c r="AE220" s="150">
        <f t="shared" si="9"/>
        <v>0</v>
      </c>
      <c r="AF220">
        <f t="shared" si="7"/>
        <v>0</v>
      </c>
    </row>
    <row r="221" spans="1:32" ht="15.75" hidden="1" customHeight="1" x14ac:dyDescent="0.2">
      <c r="A221" s="253"/>
      <c r="B221" s="252" t="s">
        <v>238</v>
      </c>
      <c r="C221" s="242"/>
      <c r="D221" s="249"/>
      <c r="E221" s="261"/>
      <c r="F221" s="261"/>
      <c r="G221" s="261"/>
      <c r="H221" s="261"/>
      <c r="I221" s="262"/>
      <c r="J221" s="262"/>
      <c r="K221" s="261"/>
      <c r="L221" s="264"/>
      <c r="M221" s="261"/>
      <c r="N221" s="261"/>
      <c r="O221" s="264"/>
      <c r="P221" s="335"/>
      <c r="Q221" s="262"/>
      <c r="R221" s="261"/>
      <c r="S221" s="263"/>
      <c r="T221" s="261"/>
      <c r="U221" s="267"/>
      <c r="V221" s="131"/>
      <c r="W221" s="261"/>
      <c r="X221" s="138"/>
      <c r="Y221" s="262"/>
      <c r="Z221" s="261"/>
      <c r="AA221" s="261"/>
      <c r="AB221" s="270"/>
      <c r="AC221" s="270"/>
      <c r="AD221" s="138"/>
      <c r="AE221" s="150">
        <f t="shared" si="9"/>
        <v>0</v>
      </c>
      <c r="AF221">
        <f t="shared" si="7"/>
        <v>0</v>
      </c>
    </row>
    <row r="222" spans="1:32" ht="15.75" hidden="1" customHeight="1" x14ac:dyDescent="0.2">
      <c r="A222" s="128"/>
      <c r="B222" s="252" t="s">
        <v>239</v>
      </c>
      <c r="C222" s="242"/>
      <c r="D222" s="249"/>
      <c r="E222" s="58"/>
      <c r="F222" s="261"/>
      <c r="G222" s="68"/>
      <c r="H222" s="261"/>
      <c r="I222" s="262"/>
      <c r="J222" s="262"/>
      <c r="K222" s="263"/>
      <c r="L222" s="264"/>
      <c r="M222" s="261"/>
      <c r="N222" s="261"/>
      <c r="O222" s="124"/>
      <c r="P222" s="335"/>
      <c r="Q222" s="266"/>
      <c r="R222" s="261"/>
      <c r="S222" s="263"/>
      <c r="T222" s="70"/>
      <c r="U222" s="233"/>
      <c r="V222" s="131"/>
      <c r="W222" s="261"/>
      <c r="X222" s="138"/>
      <c r="Y222" s="267"/>
      <c r="Z222" s="70"/>
      <c r="AA222" s="70"/>
      <c r="AB222" s="221"/>
      <c r="AC222" s="270"/>
      <c r="AD222" s="138"/>
      <c r="AE222" s="150">
        <f t="shared" si="9"/>
        <v>0</v>
      </c>
      <c r="AF222">
        <f t="shared" si="7"/>
        <v>0</v>
      </c>
    </row>
    <row r="223" spans="1:32" ht="15.75" hidden="1" customHeight="1" x14ac:dyDescent="0.2">
      <c r="A223" s="253"/>
      <c r="B223" s="252" t="s">
        <v>240</v>
      </c>
      <c r="C223" s="242"/>
      <c r="D223" s="249"/>
      <c r="E223" s="261"/>
      <c r="F223" s="261"/>
      <c r="G223" s="68"/>
      <c r="H223" s="68"/>
      <c r="I223" s="115"/>
      <c r="J223" s="233"/>
      <c r="K223" s="261"/>
      <c r="L223" s="147"/>
      <c r="M223" s="261"/>
      <c r="N223" s="261"/>
      <c r="O223" s="264"/>
      <c r="P223" s="335"/>
      <c r="Q223" s="262"/>
      <c r="R223" s="142"/>
      <c r="S223" s="261"/>
      <c r="T223" s="263"/>
      <c r="U223" s="262"/>
      <c r="V223" s="264"/>
      <c r="W223" s="261"/>
      <c r="X223" s="264"/>
      <c r="Y223" s="262"/>
      <c r="Z223" s="261"/>
      <c r="AA223" s="261"/>
      <c r="AB223" s="221"/>
      <c r="AC223" s="270"/>
      <c r="AD223" s="138"/>
      <c r="AE223" s="150">
        <f t="shared" si="9"/>
        <v>0</v>
      </c>
      <c r="AF223">
        <f t="shared" si="7"/>
        <v>0</v>
      </c>
    </row>
    <row r="224" spans="1:32" ht="15.75" customHeight="1" x14ac:dyDescent="0.2">
      <c r="A224" s="246"/>
      <c r="B224" s="252" t="s">
        <v>196</v>
      </c>
      <c r="C224" s="242">
        <v>1</v>
      </c>
      <c r="D224" s="249"/>
      <c r="E224" s="261"/>
      <c r="F224" s="261"/>
      <c r="G224" s="261"/>
      <c r="H224" s="261"/>
      <c r="I224" s="262"/>
      <c r="J224" s="262"/>
      <c r="K224" s="261"/>
      <c r="L224" s="147"/>
      <c r="M224" s="261"/>
      <c r="N224" s="263"/>
      <c r="O224" s="264"/>
      <c r="P224" s="335"/>
      <c r="Q224" s="262"/>
      <c r="R224" s="261" t="s">
        <v>382</v>
      </c>
      <c r="S224" s="261"/>
      <c r="T224" s="261"/>
      <c r="U224" s="262"/>
      <c r="V224" s="261"/>
      <c r="W224" s="141"/>
      <c r="X224" s="261"/>
      <c r="Y224" s="262"/>
      <c r="Z224" s="261"/>
      <c r="AA224" s="261"/>
      <c r="AB224" s="270"/>
      <c r="AC224" s="270"/>
      <c r="AD224" s="138"/>
      <c r="AE224" s="150">
        <f t="shared" si="9"/>
        <v>1</v>
      </c>
      <c r="AF224">
        <f t="shared" si="7"/>
        <v>1</v>
      </c>
    </row>
    <row r="225" spans="1:32" ht="15.75" hidden="1" customHeight="1" x14ac:dyDescent="0.2">
      <c r="A225" s="246"/>
      <c r="B225" s="252" t="s">
        <v>242</v>
      </c>
      <c r="C225" s="242"/>
      <c r="D225" s="249"/>
      <c r="E225" s="261"/>
      <c r="F225" s="261"/>
      <c r="G225" s="261"/>
      <c r="H225" s="68"/>
      <c r="I225" s="115"/>
      <c r="J225" s="262"/>
      <c r="K225" s="261"/>
      <c r="L225" s="147"/>
      <c r="M225" s="261"/>
      <c r="N225" s="261"/>
      <c r="O225" s="264"/>
      <c r="P225" s="335"/>
      <c r="Q225" s="266"/>
      <c r="R225" s="261"/>
      <c r="S225" s="142"/>
      <c r="T225" s="261"/>
      <c r="U225" s="268"/>
      <c r="V225" s="176"/>
      <c r="W225" s="304"/>
      <c r="X225" s="264"/>
      <c r="Y225" s="267"/>
      <c r="Z225" s="261"/>
      <c r="AA225" s="261"/>
      <c r="AB225" s="270"/>
      <c r="AC225" s="270"/>
      <c r="AD225" s="138"/>
      <c r="AE225" s="150">
        <f t="shared" si="9"/>
        <v>0</v>
      </c>
      <c r="AF225">
        <f t="shared" si="7"/>
        <v>0</v>
      </c>
    </row>
    <row r="226" spans="1:32" ht="15.75" hidden="1" customHeight="1" x14ac:dyDescent="0.2">
      <c r="A226" s="246"/>
      <c r="B226" s="252" t="s">
        <v>243</v>
      </c>
      <c r="C226" s="242"/>
      <c r="D226" s="249"/>
      <c r="E226" s="261"/>
      <c r="F226" s="261"/>
      <c r="G226" s="261"/>
      <c r="H226" s="68"/>
      <c r="I226" s="115"/>
      <c r="J226" s="233"/>
      <c r="K226" s="261"/>
      <c r="L226" s="147"/>
      <c r="M226" s="261"/>
      <c r="N226" s="261"/>
      <c r="O226" s="264"/>
      <c r="P226" s="335"/>
      <c r="Q226" s="262"/>
      <c r="R226" s="263"/>
      <c r="S226" s="261"/>
      <c r="T226" s="263"/>
      <c r="U226" s="262"/>
      <c r="V226" s="141"/>
      <c r="W226" s="261"/>
      <c r="X226" s="264"/>
      <c r="Y226" s="302"/>
      <c r="Z226" s="261"/>
      <c r="AA226" s="261"/>
      <c r="AB226" s="270"/>
      <c r="AC226" s="270"/>
      <c r="AD226" s="138"/>
      <c r="AE226" s="150">
        <f t="shared" si="9"/>
        <v>0</v>
      </c>
      <c r="AF226">
        <f t="shared" si="7"/>
        <v>0</v>
      </c>
    </row>
    <row r="227" spans="1:32" ht="15.75" hidden="1" customHeight="1" x14ac:dyDescent="0.2">
      <c r="A227" s="253"/>
      <c r="B227" s="252" t="s">
        <v>244</v>
      </c>
      <c r="C227" s="242"/>
      <c r="D227" s="249"/>
      <c r="E227" s="261"/>
      <c r="F227" s="261"/>
      <c r="G227" s="261"/>
      <c r="H227" s="261"/>
      <c r="I227" s="262"/>
      <c r="J227" s="262"/>
      <c r="K227" s="261"/>
      <c r="L227" s="147"/>
      <c r="M227" s="261"/>
      <c r="N227" s="263"/>
      <c r="O227" s="147"/>
      <c r="P227" s="335"/>
      <c r="Q227" s="262"/>
      <c r="R227" s="261"/>
      <c r="S227" s="261"/>
      <c r="T227" s="261"/>
      <c r="U227" s="262"/>
      <c r="V227" s="261"/>
      <c r="W227" s="261"/>
      <c r="X227" s="264"/>
      <c r="Y227" s="262"/>
      <c r="Z227" s="176"/>
      <c r="AA227" s="176"/>
      <c r="AB227" s="270"/>
      <c r="AC227" s="270"/>
      <c r="AD227" s="138"/>
      <c r="AE227" s="150">
        <f t="shared" si="9"/>
        <v>0</v>
      </c>
      <c r="AF227">
        <f t="shared" si="7"/>
        <v>0</v>
      </c>
    </row>
    <row r="228" spans="1:32" ht="15.75" hidden="1" customHeight="1" x14ac:dyDescent="0.2">
      <c r="A228" s="246"/>
      <c r="B228" s="252" t="s">
        <v>245</v>
      </c>
      <c r="C228" s="242"/>
      <c r="D228" s="249"/>
      <c r="E228" s="261"/>
      <c r="F228" s="261"/>
      <c r="G228" s="261"/>
      <c r="H228" s="261"/>
      <c r="I228" s="262"/>
      <c r="J228" s="262"/>
      <c r="K228" s="263"/>
      <c r="L228" s="264"/>
      <c r="M228" s="261"/>
      <c r="N228" s="142"/>
      <c r="O228" s="147"/>
      <c r="P228" s="335"/>
      <c r="Q228" s="261"/>
      <c r="R228" s="263"/>
      <c r="S228" s="263"/>
      <c r="T228" s="263"/>
      <c r="U228" s="267"/>
      <c r="V228" s="131"/>
      <c r="W228" s="141"/>
      <c r="X228" s="138"/>
      <c r="Y228" s="302"/>
      <c r="Z228" s="176"/>
      <c r="AA228" s="176"/>
      <c r="AB228" s="270"/>
      <c r="AC228" s="270"/>
      <c r="AD228" s="138"/>
      <c r="AE228" s="150">
        <f t="shared" si="9"/>
        <v>0</v>
      </c>
      <c r="AF228">
        <f t="shared" si="7"/>
        <v>0</v>
      </c>
    </row>
    <row r="229" spans="1:32" ht="15.75" hidden="1" customHeight="1" x14ac:dyDescent="0.2">
      <c r="A229" s="246"/>
      <c r="B229" s="252" t="s">
        <v>246</v>
      </c>
      <c r="C229" s="242"/>
      <c r="D229" s="249"/>
      <c r="E229" s="261"/>
      <c r="F229" s="261"/>
      <c r="G229" s="261"/>
      <c r="H229" s="261"/>
      <c r="I229" s="262"/>
      <c r="J229" s="262"/>
      <c r="K229" s="261"/>
      <c r="L229" s="264"/>
      <c r="M229" s="261"/>
      <c r="N229" s="261"/>
      <c r="O229" s="264"/>
      <c r="P229" s="335"/>
      <c r="Q229" s="261"/>
      <c r="R229" s="142"/>
      <c r="S229" s="263"/>
      <c r="T229" s="142"/>
      <c r="U229" s="267"/>
      <c r="V229" s="221"/>
      <c r="W229" s="141"/>
      <c r="X229" s="147"/>
      <c r="Y229" s="302"/>
      <c r="Z229" s="176"/>
      <c r="AA229" s="176"/>
      <c r="AB229" s="221"/>
      <c r="AC229" s="270"/>
      <c r="AD229" s="138"/>
      <c r="AE229" s="150">
        <f t="shared" si="9"/>
        <v>0</v>
      </c>
      <c r="AF229">
        <f t="shared" si="7"/>
        <v>0</v>
      </c>
    </row>
    <row r="230" spans="1:32" ht="15.75" customHeight="1" x14ac:dyDescent="0.2">
      <c r="A230" s="246"/>
      <c r="B230" s="252" t="s">
        <v>241</v>
      </c>
      <c r="C230" s="242">
        <v>1</v>
      </c>
      <c r="D230" s="249"/>
      <c r="E230" s="261"/>
      <c r="F230" s="261" t="s">
        <v>21</v>
      </c>
      <c r="G230" s="68"/>
      <c r="H230" s="261"/>
      <c r="I230" s="68"/>
      <c r="J230" s="262"/>
      <c r="K230" s="261"/>
      <c r="L230" s="147"/>
      <c r="M230" s="261"/>
      <c r="N230" s="261"/>
      <c r="O230" s="147"/>
      <c r="P230" s="335"/>
      <c r="Q230" s="142"/>
      <c r="R230" s="263"/>
      <c r="S230" s="261"/>
      <c r="T230" s="261"/>
      <c r="U230" s="262"/>
      <c r="V230" s="264"/>
      <c r="W230" s="261"/>
      <c r="X230" s="261"/>
      <c r="Y230" s="261"/>
      <c r="Z230" s="176"/>
      <c r="AA230" s="261"/>
      <c r="AB230" s="270"/>
      <c r="AC230" s="270"/>
      <c r="AD230" s="138"/>
      <c r="AE230" s="150">
        <f t="shared" si="9"/>
        <v>1</v>
      </c>
      <c r="AF230">
        <f t="shared" si="7"/>
        <v>1</v>
      </c>
    </row>
    <row r="231" spans="1:32" ht="15.75" hidden="1" customHeight="1" x14ac:dyDescent="0.2">
      <c r="A231" s="246"/>
      <c r="B231" s="252" t="s">
        <v>248</v>
      </c>
      <c r="C231" s="242"/>
      <c r="D231" s="249"/>
      <c r="E231" s="261"/>
      <c r="F231" s="261"/>
      <c r="G231" s="68"/>
      <c r="H231" s="261"/>
      <c r="I231" s="262"/>
      <c r="J231" s="262"/>
      <c r="K231" s="261"/>
      <c r="L231" s="264"/>
      <c r="M231" s="261"/>
      <c r="N231" s="261"/>
      <c r="O231" s="264"/>
      <c r="P231" s="335"/>
      <c r="Q231" s="261"/>
      <c r="R231" s="261"/>
      <c r="S231" s="261"/>
      <c r="T231" s="263"/>
      <c r="U231" s="262"/>
      <c r="V231" s="264"/>
      <c r="W231" s="176"/>
      <c r="X231" s="263"/>
      <c r="Y231" s="302"/>
      <c r="Z231" s="261"/>
      <c r="AA231" s="261"/>
      <c r="AB231" s="221"/>
      <c r="AC231" s="270"/>
      <c r="AD231" s="138"/>
      <c r="AE231" s="150">
        <f t="shared" si="9"/>
        <v>0</v>
      </c>
      <c r="AF231">
        <f t="shared" si="7"/>
        <v>0</v>
      </c>
    </row>
    <row r="232" spans="1:32" ht="15.75" customHeight="1" x14ac:dyDescent="0.2">
      <c r="A232" s="253"/>
      <c r="B232" s="250" t="s">
        <v>247</v>
      </c>
      <c r="C232" s="242">
        <v>1</v>
      </c>
      <c r="D232" s="249"/>
      <c r="E232" s="261"/>
      <c r="F232" s="261" t="s">
        <v>21</v>
      </c>
      <c r="G232" s="261"/>
      <c r="H232" s="261"/>
      <c r="I232" s="262"/>
      <c r="J232" s="262"/>
      <c r="K232" s="261"/>
      <c r="L232" s="264"/>
      <c r="M232" s="261"/>
      <c r="N232" s="261"/>
      <c r="O232" s="261"/>
      <c r="P232" s="335"/>
      <c r="Q232" s="261"/>
      <c r="R232" s="263"/>
      <c r="S232" s="261"/>
      <c r="T232" s="261"/>
      <c r="U232" s="262"/>
      <c r="V232" s="264"/>
      <c r="W232" s="261"/>
      <c r="X232" s="261"/>
      <c r="Y232" s="302"/>
      <c r="Z232" s="261"/>
      <c r="AA232" s="261"/>
      <c r="AB232" s="149"/>
      <c r="AC232" s="270"/>
      <c r="AD232" s="138"/>
      <c r="AE232" s="150">
        <f t="shared" si="9"/>
        <v>1</v>
      </c>
      <c r="AF232">
        <f t="shared" si="7"/>
        <v>1</v>
      </c>
    </row>
    <row r="233" spans="1:32" ht="15.75" customHeight="1" x14ac:dyDescent="0.2">
      <c r="A233" s="253"/>
      <c r="B233" s="252" t="s">
        <v>249</v>
      </c>
      <c r="C233" s="242">
        <v>1</v>
      </c>
      <c r="D233" s="249"/>
      <c r="E233" s="261"/>
      <c r="F233" s="261"/>
      <c r="G233" s="261"/>
      <c r="H233" s="261"/>
      <c r="I233" s="262"/>
      <c r="J233" s="262"/>
      <c r="K233" s="261"/>
      <c r="L233" s="297" t="s">
        <v>27</v>
      </c>
      <c r="M233" s="261"/>
      <c r="N233" s="261"/>
      <c r="O233" s="264"/>
      <c r="P233" s="335"/>
      <c r="Q233" s="261"/>
      <c r="R233" s="261"/>
      <c r="S233" s="261"/>
      <c r="T233" s="261"/>
      <c r="U233" s="262"/>
      <c r="V233" s="261"/>
      <c r="W233" s="304"/>
      <c r="X233" s="147"/>
      <c r="Y233" s="261"/>
      <c r="Z233" s="176"/>
      <c r="AA233" s="176"/>
      <c r="AB233" s="221"/>
      <c r="AC233" s="270"/>
      <c r="AD233" s="138"/>
      <c r="AE233" s="150">
        <f t="shared" si="9"/>
        <v>1</v>
      </c>
      <c r="AF233">
        <f t="shared" si="7"/>
        <v>1</v>
      </c>
    </row>
    <row r="234" spans="1:32" ht="15.75" hidden="1" customHeight="1" x14ac:dyDescent="0.2">
      <c r="A234" s="253"/>
      <c r="B234" s="252" t="s">
        <v>251</v>
      </c>
      <c r="C234" s="242"/>
      <c r="D234" s="249"/>
      <c r="E234" s="261"/>
      <c r="F234" s="68"/>
      <c r="G234" s="68"/>
      <c r="H234" s="261"/>
      <c r="I234" s="262"/>
      <c r="J234" s="262"/>
      <c r="K234" s="261"/>
      <c r="L234" s="264"/>
      <c r="M234" s="261"/>
      <c r="N234" s="261"/>
      <c r="O234" s="147"/>
      <c r="P234" s="142"/>
      <c r="Q234" s="266"/>
      <c r="R234" s="142"/>
      <c r="S234" s="263"/>
      <c r="T234" s="142"/>
      <c r="U234" s="267"/>
      <c r="V234" s="264"/>
      <c r="W234" s="261"/>
      <c r="X234" s="147"/>
      <c r="Y234" s="262"/>
      <c r="Z234" s="264"/>
      <c r="AA234" s="264"/>
      <c r="AB234" s="221"/>
      <c r="AC234" s="147"/>
      <c r="AD234" s="270"/>
      <c r="AE234" s="150">
        <f t="shared" si="9"/>
        <v>0</v>
      </c>
    </row>
    <row r="235" spans="1:32" ht="15.75" hidden="1" customHeight="1" x14ac:dyDescent="0.2">
      <c r="A235" s="246"/>
      <c r="B235" s="252" t="s">
        <v>252</v>
      </c>
      <c r="C235" s="242"/>
      <c r="D235" s="249"/>
      <c r="E235" s="261"/>
      <c r="F235" s="261"/>
      <c r="G235" s="68"/>
      <c r="H235" s="261"/>
      <c r="I235" s="262"/>
      <c r="J235" s="262"/>
      <c r="K235" s="261"/>
      <c r="L235" s="264"/>
      <c r="M235" s="261"/>
      <c r="N235" s="261"/>
      <c r="O235" s="264"/>
      <c r="P235" s="261"/>
      <c r="Q235" s="262"/>
      <c r="R235" s="261"/>
      <c r="S235" s="261"/>
      <c r="T235" s="263"/>
      <c r="U235" s="262"/>
      <c r="V235" s="264"/>
      <c r="W235" s="221"/>
      <c r="X235" s="147"/>
      <c r="Y235" s="298"/>
      <c r="Z235" s="264"/>
      <c r="AA235" s="264"/>
      <c r="AB235" s="221"/>
      <c r="AC235" s="147"/>
      <c r="AD235" s="270"/>
      <c r="AE235" s="150">
        <f t="shared" si="9"/>
        <v>0</v>
      </c>
      <c r="AF235">
        <f>COUNTA(E235:AD235)</f>
        <v>0</v>
      </c>
    </row>
    <row r="236" spans="1:32" ht="15.75" hidden="1" customHeight="1" x14ac:dyDescent="0.2">
      <c r="A236" s="246"/>
      <c r="B236" s="252" t="s">
        <v>253</v>
      </c>
      <c r="C236" s="242"/>
      <c r="D236" s="249"/>
      <c r="E236" s="261"/>
      <c r="F236" s="261"/>
      <c r="G236" s="261"/>
      <c r="H236" s="261"/>
      <c r="I236" s="262"/>
      <c r="J236" s="262"/>
      <c r="K236" s="261"/>
      <c r="L236" s="147"/>
      <c r="M236" s="261"/>
      <c r="N236" s="263"/>
      <c r="O236" s="147"/>
      <c r="P236" s="207"/>
      <c r="Q236" s="262"/>
      <c r="R236" s="261"/>
      <c r="S236" s="142"/>
      <c r="T236" s="261"/>
      <c r="U236" s="268"/>
      <c r="V236" s="221"/>
      <c r="W236" s="264"/>
      <c r="X236" s="147"/>
      <c r="Y236" s="131"/>
      <c r="Z236" s="221"/>
      <c r="AA236" s="221"/>
      <c r="AB236" s="221"/>
      <c r="AC236" s="147"/>
      <c r="AD236" s="270"/>
      <c r="AE236" s="150">
        <f t="shared" si="9"/>
        <v>0</v>
      </c>
      <c r="AF236">
        <f>COUNTA(E236:AD236)</f>
        <v>0</v>
      </c>
    </row>
    <row r="237" spans="1:32" ht="15.75" hidden="1" customHeight="1" x14ac:dyDescent="0.2">
      <c r="A237" s="253"/>
      <c r="B237" s="252" t="s">
        <v>254</v>
      </c>
      <c r="C237" s="242"/>
      <c r="D237" s="249"/>
      <c r="E237" s="261"/>
      <c r="F237" s="68"/>
      <c r="G237" s="261"/>
      <c r="H237" s="68"/>
      <c r="I237" s="115"/>
      <c r="J237" s="262"/>
      <c r="K237" s="263"/>
      <c r="L237" s="263"/>
      <c r="M237" s="261"/>
      <c r="N237" s="261"/>
      <c r="O237" s="124"/>
      <c r="P237" s="207"/>
      <c r="Q237" s="224"/>
      <c r="R237" s="70"/>
      <c r="S237" s="263"/>
      <c r="T237" s="224"/>
      <c r="U237" s="268"/>
      <c r="V237" s="141"/>
      <c r="W237" s="221"/>
      <c r="X237" s="264"/>
      <c r="Y237" s="255"/>
      <c r="Z237" s="221"/>
      <c r="AA237" s="221"/>
      <c r="AB237" s="270"/>
      <c r="AC237" s="270"/>
      <c r="AD237" s="270"/>
      <c r="AE237" s="150">
        <f t="shared" si="9"/>
        <v>0</v>
      </c>
      <c r="AF237">
        <f>COUNTA(E237:AD237)</f>
        <v>0</v>
      </c>
    </row>
    <row r="238" spans="1:32" ht="15.75" hidden="1" customHeight="1" x14ac:dyDescent="0.2">
      <c r="A238" s="253"/>
      <c r="B238" s="252" t="s">
        <v>255</v>
      </c>
      <c r="C238" s="242"/>
      <c r="D238" s="249"/>
      <c r="E238" s="261"/>
      <c r="F238" s="68"/>
      <c r="G238" s="68"/>
      <c r="H238" s="261"/>
      <c r="I238" s="262"/>
      <c r="J238" s="262"/>
      <c r="K238" s="263"/>
      <c r="L238" s="147"/>
      <c r="M238" s="268"/>
      <c r="N238" s="263"/>
      <c r="O238" s="264"/>
      <c r="P238" s="299"/>
      <c r="Q238" s="263"/>
      <c r="R238" s="124"/>
      <c r="S238" s="261"/>
      <c r="T238" s="262"/>
      <c r="U238" s="262"/>
      <c r="V238" s="221"/>
      <c r="W238" s="221"/>
      <c r="X238" s="264"/>
      <c r="Y238" s="255"/>
      <c r="Z238" s="264"/>
      <c r="AA238" s="264"/>
      <c r="AB238" s="131"/>
      <c r="AC238" s="270"/>
      <c r="AD238" s="138"/>
      <c r="AE238" s="150">
        <f t="shared" si="9"/>
        <v>0</v>
      </c>
    </row>
    <row r="239" spans="1:32" ht="15.75" hidden="1" customHeight="1" x14ac:dyDescent="0.2">
      <c r="A239" s="253"/>
      <c r="B239" s="252" t="s">
        <v>256</v>
      </c>
      <c r="C239" s="242"/>
      <c r="D239" s="249"/>
      <c r="E239" s="261"/>
      <c r="F239" s="261"/>
      <c r="G239" s="261"/>
      <c r="H239" s="68"/>
      <c r="I239" s="115"/>
      <c r="J239" s="68"/>
      <c r="K239" s="265"/>
      <c r="L239" s="147"/>
      <c r="M239" s="267"/>
      <c r="N239" s="263"/>
      <c r="O239" s="124"/>
      <c r="P239" s="263"/>
      <c r="Q239" s="147"/>
      <c r="R239" s="142"/>
      <c r="S239" s="263"/>
      <c r="T239" s="262"/>
      <c r="U239" s="261"/>
      <c r="V239" s="264"/>
      <c r="W239" s="221"/>
      <c r="X239" s="147"/>
      <c r="Y239" s="131"/>
      <c r="Z239" s="116"/>
      <c r="AA239" s="116"/>
      <c r="AB239" s="221"/>
      <c r="AC239" s="147"/>
      <c r="AD239" s="138"/>
      <c r="AE239" s="150">
        <f t="shared" si="9"/>
        <v>0</v>
      </c>
      <c r="AF239">
        <f>COUNTA(E239:AD239)</f>
        <v>0</v>
      </c>
    </row>
    <row r="240" spans="1:32" ht="15.75" hidden="1" customHeight="1" x14ac:dyDescent="0.2">
      <c r="A240" s="246"/>
      <c r="B240" s="252" t="s">
        <v>257</v>
      </c>
      <c r="C240" s="242"/>
      <c r="D240" s="249"/>
      <c r="E240" s="261"/>
      <c r="F240" s="261"/>
      <c r="G240" s="261"/>
      <c r="H240" s="261"/>
      <c r="I240" s="262"/>
      <c r="J240" s="233"/>
      <c r="K240" s="265"/>
      <c r="L240" s="264"/>
      <c r="M240" s="262"/>
      <c r="N240" s="261"/>
      <c r="O240" s="124"/>
      <c r="P240" s="122"/>
      <c r="Q240" s="124"/>
      <c r="R240" s="263"/>
      <c r="S240" s="261"/>
      <c r="T240" s="142"/>
      <c r="U240" s="268"/>
      <c r="V240" s="264"/>
      <c r="W240" s="221"/>
      <c r="X240" s="264"/>
      <c r="Y240" s="255"/>
      <c r="Z240" s="116"/>
      <c r="AA240" s="116"/>
      <c r="AB240" s="221"/>
      <c r="AC240" s="138"/>
      <c r="AD240" s="270"/>
      <c r="AE240" s="150">
        <f t="shared" si="9"/>
        <v>0</v>
      </c>
    </row>
    <row r="241" spans="1:32" ht="15.75" hidden="1" customHeight="1" x14ac:dyDescent="0.2">
      <c r="A241" s="253"/>
      <c r="B241" s="252" t="s">
        <v>258</v>
      </c>
      <c r="C241" s="242"/>
      <c r="D241" s="249"/>
      <c r="E241" s="261"/>
      <c r="F241" s="261"/>
      <c r="G241" s="261"/>
      <c r="H241" s="68"/>
      <c r="I241" s="115"/>
      <c r="J241" s="115"/>
      <c r="K241" s="207"/>
      <c r="L241" s="147"/>
      <c r="M241" s="141"/>
      <c r="N241" s="261"/>
      <c r="O241" s="124"/>
      <c r="P241" s="265"/>
      <c r="Q241" s="124"/>
      <c r="R241" s="263"/>
      <c r="S241" s="263"/>
      <c r="T241" s="224"/>
      <c r="U241" s="268"/>
      <c r="V241" s="131"/>
      <c r="W241" s="221"/>
      <c r="X241" s="147"/>
      <c r="Y241" s="255"/>
      <c r="Z241" s="116"/>
      <c r="AA241" s="116"/>
      <c r="AB241" s="131"/>
      <c r="AC241" s="138"/>
      <c r="AD241" s="270"/>
      <c r="AE241" s="150">
        <f t="shared" si="9"/>
        <v>0</v>
      </c>
      <c r="AF241">
        <f t="shared" ref="AF241:AF267" si="10">COUNTA(E241:AD241)</f>
        <v>0</v>
      </c>
    </row>
    <row r="242" spans="1:32" ht="15.75" hidden="1" customHeight="1" x14ac:dyDescent="0.2">
      <c r="A242" s="246"/>
      <c r="B242" s="252" t="s">
        <v>259</v>
      </c>
      <c r="C242" s="242"/>
      <c r="D242" s="249"/>
      <c r="E242" s="261"/>
      <c r="F242" s="68"/>
      <c r="G242" s="261"/>
      <c r="H242" s="261"/>
      <c r="I242" s="262"/>
      <c r="J242" s="233"/>
      <c r="K242" s="265"/>
      <c r="L242" s="147"/>
      <c r="M242" s="262"/>
      <c r="N242" s="261"/>
      <c r="O242" s="147"/>
      <c r="P242" s="265"/>
      <c r="Q242" s="124"/>
      <c r="R242" s="124"/>
      <c r="S242" s="142"/>
      <c r="T242" s="262"/>
      <c r="U242" s="262"/>
      <c r="V242" s="264"/>
      <c r="W242" s="264"/>
      <c r="X242" s="138"/>
      <c r="Y242" s="131"/>
      <c r="Z242" s="177"/>
      <c r="AA242" s="177"/>
      <c r="AB242" s="221"/>
      <c r="AC242" s="147"/>
      <c r="AD242" s="138"/>
      <c r="AE242" s="150">
        <f t="shared" si="9"/>
        <v>0</v>
      </c>
      <c r="AF242">
        <f t="shared" si="10"/>
        <v>0</v>
      </c>
    </row>
    <row r="243" spans="1:32" ht="15.75" hidden="1" customHeight="1" x14ac:dyDescent="0.2">
      <c r="A243" s="246"/>
      <c r="B243" s="252" t="s">
        <v>260</v>
      </c>
      <c r="C243" s="242"/>
      <c r="D243" s="249"/>
      <c r="E243" s="261"/>
      <c r="F243" s="261"/>
      <c r="G243" s="68"/>
      <c r="H243" s="261"/>
      <c r="I243" s="262"/>
      <c r="J243" s="262"/>
      <c r="K243" s="265"/>
      <c r="L243" s="264"/>
      <c r="M243" s="262"/>
      <c r="N243" s="261"/>
      <c r="O243" s="264"/>
      <c r="P243" s="265"/>
      <c r="Q243" s="261"/>
      <c r="R243" s="264"/>
      <c r="S243" s="261"/>
      <c r="T243" s="266"/>
      <c r="U243" s="262"/>
      <c r="V243" s="264"/>
      <c r="W243" s="221"/>
      <c r="X243" s="147"/>
      <c r="Y243" s="255"/>
      <c r="Z243" s="264"/>
      <c r="AA243" s="264"/>
      <c r="AB243" s="221"/>
      <c r="AC243" s="270"/>
      <c r="AD243" s="138"/>
      <c r="AE243" s="150">
        <f t="shared" si="9"/>
        <v>0</v>
      </c>
      <c r="AF243">
        <f t="shared" si="10"/>
        <v>0</v>
      </c>
    </row>
    <row r="244" spans="1:32" ht="15.75" hidden="1" customHeight="1" x14ac:dyDescent="0.2">
      <c r="A244" s="253"/>
      <c r="B244" s="252" t="s">
        <v>261</v>
      </c>
      <c r="C244" s="242"/>
      <c r="D244" s="249"/>
      <c r="E244" s="261"/>
      <c r="F244" s="68"/>
      <c r="G244" s="68"/>
      <c r="H244" s="68"/>
      <c r="I244" s="115"/>
      <c r="J244" s="115"/>
      <c r="K244" s="207"/>
      <c r="L244" s="147"/>
      <c r="M244" s="268"/>
      <c r="N244" s="263"/>
      <c r="O244" s="116"/>
      <c r="P244" s="207"/>
      <c r="Q244" s="147"/>
      <c r="R244" s="147"/>
      <c r="S244" s="263"/>
      <c r="T244" s="266"/>
      <c r="U244" s="268"/>
      <c r="V244" s="221"/>
      <c r="W244" s="221"/>
      <c r="X244" s="147"/>
      <c r="Y244" s="255"/>
      <c r="Z244" s="221"/>
      <c r="AA244" s="221"/>
      <c r="AB244" s="221"/>
      <c r="AC244" s="147"/>
      <c r="AD244" s="138"/>
      <c r="AE244" s="150">
        <f t="shared" si="9"/>
        <v>0</v>
      </c>
      <c r="AF244">
        <f t="shared" si="10"/>
        <v>0</v>
      </c>
    </row>
    <row r="245" spans="1:32" ht="15.75" hidden="1" customHeight="1" x14ac:dyDescent="0.2">
      <c r="A245" s="246"/>
      <c r="B245" s="252" t="s">
        <v>262</v>
      </c>
      <c r="C245" s="242"/>
      <c r="D245" s="249"/>
      <c r="E245" s="261"/>
      <c r="F245" s="261"/>
      <c r="G245" s="261"/>
      <c r="H245" s="261"/>
      <c r="I245" s="261"/>
      <c r="J245" s="261"/>
      <c r="K245" s="265"/>
      <c r="L245" s="147"/>
      <c r="M245" s="262"/>
      <c r="N245" s="263"/>
      <c r="O245" s="263"/>
      <c r="P245" s="207"/>
      <c r="Q245" s="261"/>
      <c r="R245" s="264"/>
      <c r="S245" s="142"/>
      <c r="T245" s="262"/>
      <c r="U245" s="268"/>
      <c r="V245" s="221"/>
      <c r="W245" s="264"/>
      <c r="X245" s="263"/>
      <c r="Y245" s="131"/>
      <c r="Z245" s="264"/>
      <c r="AA245" s="264"/>
      <c r="AB245" s="221"/>
      <c r="AC245" s="147"/>
      <c r="AD245" s="138"/>
      <c r="AE245" s="150">
        <f t="shared" si="9"/>
        <v>0</v>
      </c>
      <c r="AF245">
        <f t="shared" si="10"/>
        <v>0</v>
      </c>
    </row>
    <row r="246" spans="1:32" ht="15.75" hidden="1" customHeight="1" x14ac:dyDescent="0.2">
      <c r="A246" s="246"/>
      <c r="B246" s="252" t="s">
        <v>263</v>
      </c>
      <c r="C246" s="242"/>
      <c r="D246" s="249"/>
      <c r="E246" s="261"/>
      <c r="F246" s="261"/>
      <c r="G246" s="68"/>
      <c r="H246" s="261"/>
      <c r="I246" s="262"/>
      <c r="J246" s="262"/>
      <c r="K246" s="263"/>
      <c r="L246" s="261"/>
      <c r="M246" s="262"/>
      <c r="N246" s="261"/>
      <c r="O246" s="261"/>
      <c r="P246" s="261"/>
      <c r="Q246" s="124"/>
      <c r="R246" s="262"/>
      <c r="S246" s="261"/>
      <c r="T246" s="261"/>
      <c r="U246" s="268"/>
      <c r="V246" s="176"/>
      <c r="W246" s="264"/>
      <c r="X246" s="264"/>
      <c r="Y246" s="264"/>
      <c r="Z246" s="261"/>
      <c r="AA246" s="261"/>
      <c r="AB246" s="270"/>
      <c r="AC246" s="147"/>
      <c r="AD246" s="270"/>
      <c r="AE246" s="150">
        <f t="shared" si="9"/>
        <v>0</v>
      </c>
      <c r="AF246">
        <f t="shared" si="10"/>
        <v>0</v>
      </c>
    </row>
    <row r="247" spans="1:32" ht="15.75" hidden="1" customHeight="1" x14ac:dyDescent="0.2">
      <c r="A247" s="253"/>
      <c r="B247" s="252" t="s">
        <v>264</v>
      </c>
      <c r="C247" s="242"/>
      <c r="D247" s="249"/>
      <c r="E247" s="261"/>
      <c r="F247" s="261"/>
      <c r="G247" s="261"/>
      <c r="H247" s="261"/>
      <c r="I247" s="262"/>
      <c r="J247" s="262"/>
      <c r="K247" s="261"/>
      <c r="L247" s="263"/>
      <c r="M247" s="262"/>
      <c r="N247" s="263"/>
      <c r="O247" s="147"/>
      <c r="P247" s="263"/>
      <c r="Q247" s="264"/>
      <c r="R247" s="262"/>
      <c r="S247" s="261"/>
      <c r="T247" s="262"/>
      <c r="U247" s="262"/>
      <c r="V247" s="264"/>
      <c r="W247" s="221"/>
      <c r="X247" s="264"/>
      <c r="Y247" s="264"/>
      <c r="Z247" s="264"/>
      <c r="AA247" s="264"/>
      <c r="AB247" s="221"/>
      <c r="AC247" s="270"/>
      <c r="AD247" s="270"/>
      <c r="AE247" s="150">
        <f t="shared" si="9"/>
        <v>0</v>
      </c>
      <c r="AF247">
        <f t="shared" si="10"/>
        <v>0</v>
      </c>
    </row>
    <row r="248" spans="1:32" ht="15.75" hidden="1" customHeight="1" x14ac:dyDescent="0.2">
      <c r="A248" s="253"/>
      <c r="B248" s="252" t="s">
        <v>265</v>
      </c>
      <c r="C248" s="242"/>
      <c r="D248" s="249"/>
      <c r="E248" s="261"/>
      <c r="F248" s="261"/>
      <c r="G248" s="261"/>
      <c r="H248" s="261"/>
      <c r="I248" s="262"/>
      <c r="J248" s="262"/>
      <c r="K248" s="263"/>
      <c r="L248" s="224"/>
      <c r="M248" s="141"/>
      <c r="N248" s="261"/>
      <c r="O248" s="264"/>
      <c r="P248" s="265"/>
      <c r="Q248" s="264"/>
      <c r="R248" s="262"/>
      <c r="S248" s="263"/>
      <c r="T248" s="263"/>
      <c r="U248" s="176"/>
      <c r="V248" s="131"/>
      <c r="W248" s="221"/>
      <c r="X248" s="147"/>
      <c r="Y248" s="131"/>
      <c r="Z248" s="221"/>
      <c r="AA248" s="221"/>
      <c r="AB248" s="221"/>
      <c r="AC248" s="270"/>
      <c r="AD248" s="138"/>
      <c r="AE248" s="150">
        <f t="shared" si="9"/>
        <v>0</v>
      </c>
      <c r="AF248">
        <f t="shared" si="10"/>
        <v>0</v>
      </c>
    </row>
    <row r="249" spans="1:32" ht="15.75" hidden="1" customHeight="1" x14ac:dyDescent="0.2">
      <c r="A249" s="253"/>
      <c r="B249" s="252" t="s">
        <v>266</v>
      </c>
      <c r="C249" s="242"/>
      <c r="D249" s="249"/>
      <c r="E249" s="261"/>
      <c r="F249" s="68"/>
      <c r="G249" s="68"/>
      <c r="H249" s="261"/>
      <c r="I249" s="262"/>
      <c r="J249" s="261"/>
      <c r="K249" s="261"/>
      <c r="L249" s="262"/>
      <c r="M249" s="261"/>
      <c r="N249" s="261"/>
      <c r="O249" s="147"/>
      <c r="P249" s="142"/>
      <c r="Q249" s="147"/>
      <c r="R249" s="262"/>
      <c r="S249" s="261"/>
      <c r="T249" s="224"/>
      <c r="U249" s="262"/>
      <c r="V249" s="264"/>
      <c r="W249" s="221"/>
      <c r="X249" s="264"/>
      <c r="Y249" s="255"/>
      <c r="Z249" s="177"/>
      <c r="AA249" s="177"/>
      <c r="AB249" s="131"/>
      <c r="AC249" s="270"/>
      <c r="AD249" s="270"/>
      <c r="AE249" s="150">
        <f t="shared" si="9"/>
        <v>0</v>
      </c>
      <c r="AF249">
        <f t="shared" si="10"/>
        <v>0</v>
      </c>
    </row>
    <row r="250" spans="1:32" ht="15.75" hidden="1" customHeight="1" x14ac:dyDescent="0.2">
      <c r="A250" s="253"/>
      <c r="B250" s="252" t="s">
        <v>267</v>
      </c>
      <c r="C250" s="242"/>
      <c r="D250" s="249"/>
      <c r="E250" s="261"/>
      <c r="F250" s="261"/>
      <c r="G250" s="261"/>
      <c r="H250" s="68"/>
      <c r="I250" s="115"/>
      <c r="J250" s="115"/>
      <c r="K250" s="261"/>
      <c r="L250" s="147"/>
      <c r="M250" s="262"/>
      <c r="N250" s="263"/>
      <c r="O250" s="124"/>
      <c r="P250" s="207"/>
      <c r="Q250" s="147"/>
      <c r="R250" s="224"/>
      <c r="S250" s="263"/>
      <c r="T250" s="266"/>
      <c r="U250" s="268"/>
      <c r="V250" s="131"/>
      <c r="W250" s="221"/>
      <c r="X250" s="147"/>
      <c r="Y250" s="131"/>
      <c r="Z250" s="221"/>
      <c r="AA250" s="221"/>
      <c r="AB250" s="221"/>
      <c r="AC250" s="270"/>
      <c r="AD250" s="138"/>
      <c r="AE250" s="150">
        <f t="shared" si="9"/>
        <v>0</v>
      </c>
      <c r="AF250">
        <f t="shared" si="10"/>
        <v>0</v>
      </c>
    </row>
    <row r="251" spans="1:32" ht="15.75" hidden="1" customHeight="1" x14ac:dyDescent="0.2">
      <c r="A251" s="253"/>
      <c r="B251" s="252" t="s">
        <v>268</v>
      </c>
      <c r="C251" s="242"/>
      <c r="D251" s="249"/>
      <c r="E251" s="261"/>
      <c r="F251" s="68"/>
      <c r="G251" s="68"/>
      <c r="H251" s="261"/>
      <c r="I251" s="262"/>
      <c r="J251" s="262"/>
      <c r="K251" s="263"/>
      <c r="L251" s="147"/>
      <c r="M251" s="268"/>
      <c r="N251" s="263"/>
      <c r="O251" s="147"/>
      <c r="P251" s="261"/>
      <c r="Q251" s="264"/>
      <c r="R251" s="262"/>
      <c r="S251" s="261"/>
      <c r="T251" s="262"/>
      <c r="U251" s="267"/>
      <c r="V251" s="221"/>
      <c r="W251" s="221"/>
      <c r="X251" s="147"/>
      <c r="Y251" s="264"/>
      <c r="Z251" s="221"/>
      <c r="AA251" s="221"/>
      <c r="AB251" s="221"/>
      <c r="AC251" s="147"/>
      <c r="AD251" s="270"/>
      <c r="AE251" s="150">
        <f t="shared" si="9"/>
        <v>0</v>
      </c>
      <c r="AF251">
        <f t="shared" si="10"/>
        <v>0</v>
      </c>
    </row>
    <row r="252" spans="1:32" ht="15.75" hidden="1" customHeight="1" x14ac:dyDescent="0.2">
      <c r="A252" s="246"/>
      <c r="B252" s="252" t="s">
        <v>269</v>
      </c>
      <c r="C252" s="242"/>
      <c r="D252" s="249"/>
      <c r="E252" s="261"/>
      <c r="F252" s="261"/>
      <c r="G252" s="261"/>
      <c r="H252" s="261"/>
      <c r="I252" s="262"/>
      <c r="J252" s="262"/>
      <c r="K252" s="261"/>
      <c r="L252" s="147"/>
      <c r="M252" s="262"/>
      <c r="N252" s="263"/>
      <c r="O252" s="147"/>
      <c r="P252" s="263"/>
      <c r="Q252" s="264"/>
      <c r="R252" s="262"/>
      <c r="S252" s="142"/>
      <c r="T252" s="261"/>
      <c r="U252" s="268"/>
      <c r="V252" s="221"/>
      <c r="W252" s="261"/>
      <c r="X252" s="264"/>
      <c r="Y252" s="261"/>
      <c r="Z252" s="264"/>
      <c r="AA252" s="264"/>
      <c r="AB252" s="270"/>
      <c r="AC252" s="270"/>
      <c r="AD252" s="138"/>
      <c r="AE252" s="150">
        <f t="shared" si="9"/>
        <v>0</v>
      </c>
      <c r="AF252">
        <f t="shared" si="10"/>
        <v>0</v>
      </c>
    </row>
    <row r="253" spans="1:32" ht="15.75" hidden="1" customHeight="1" x14ac:dyDescent="0.2">
      <c r="A253" s="253"/>
      <c r="B253" s="252" t="s">
        <v>270</v>
      </c>
      <c r="C253" s="242"/>
      <c r="D253" s="249"/>
      <c r="E253" s="261"/>
      <c r="F253" s="261"/>
      <c r="G253" s="261"/>
      <c r="H253" s="261"/>
      <c r="I253" s="262"/>
      <c r="J253" s="262"/>
      <c r="K253" s="261"/>
      <c r="L253" s="264"/>
      <c r="M253" s="262"/>
      <c r="N253" s="261"/>
      <c r="O253" s="264"/>
      <c r="P253" s="261"/>
      <c r="Q253" s="264"/>
      <c r="R253" s="266"/>
      <c r="S253" s="261"/>
      <c r="T253" s="261"/>
      <c r="U253" s="262"/>
      <c r="V253" s="261"/>
      <c r="W253" s="264"/>
      <c r="X253" s="264"/>
      <c r="Y253" s="264"/>
      <c r="Z253" s="221"/>
      <c r="AA253" s="221"/>
      <c r="AB253" s="270"/>
      <c r="AC253" s="147"/>
      <c r="AD253" s="116"/>
      <c r="AE253" s="150">
        <f t="shared" si="9"/>
        <v>0</v>
      </c>
      <c r="AF253">
        <f t="shared" si="10"/>
        <v>0</v>
      </c>
    </row>
    <row r="254" spans="1:32" ht="15.75" hidden="1" customHeight="1" x14ac:dyDescent="0.2">
      <c r="A254" s="246"/>
      <c r="B254" s="252" t="s">
        <v>271</v>
      </c>
      <c r="C254" s="242"/>
      <c r="D254" s="249"/>
      <c r="E254" s="68"/>
      <c r="F254" s="261"/>
      <c r="G254" s="261"/>
      <c r="H254" s="68"/>
      <c r="I254" s="115"/>
      <c r="J254" s="115"/>
      <c r="K254" s="263"/>
      <c r="L254" s="147"/>
      <c r="M254" s="262"/>
      <c r="N254" s="263"/>
      <c r="O254" s="116"/>
      <c r="P254" s="261"/>
      <c r="Q254" s="116"/>
      <c r="R254" s="262"/>
      <c r="S254" s="261"/>
      <c r="T254" s="261"/>
      <c r="U254" s="262"/>
      <c r="V254" s="261"/>
      <c r="W254" s="264"/>
      <c r="X254" s="264"/>
      <c r="Y254" s="264"/>
      <c r="Z254" s="261"/>
      <c r="AA254" s="261"/>
      <c r="AB254" s="270"/>
      <c r="AC254" s="270"/>
      <c r="AD254" s="138"/>
      <c r="AE254" s="150">
        <f t="shared" si="9"/>
        <v>0</v>
      </c>
      <c r="AF254">
        <f t="shared" si="10"/>
        <v>0</v>
      </c>
    </row>
    <row r="255" spans="1:32" ht="15.75" hidden="1" customHeight="1" x14ac:dyDescent="0.2">
      <c r="A255" s="246"/>
      <c r="B255" s="252" t="s">
        <v>272</v>
      </c>
      <c r="C255" s="242"/>
      <c r="D255" s="249"/>
      <c r="E255" s="261"/>
      <c r="F255" s="68"/>
      <c r="G255" s="261"/>
      <c r="H255" s="261"/>
      <c r="I255" s="262"/>
      <c r="J255" s="233"/>
      <c r="K255" s="261"/>
      <c r="L255" s="147"/>
      <c r="M255" s="262"/>
      <c r="N255" s="261"/>
      <c r="O255" s="147"/>
      <c r="P255" s="261"/>
      <c r="Q255" s="124"/>
      <c r="R255" s="224"/>
      <c r="S255" s="142"/>
      <c r="T255" s="261"/>
      <c r="U255" s="262"/>
      <c r="V255" s="264"/>
      <c r="W255" s="264"/>
      <c r="X255" s="138"/>
      <c r="Y255" s="131"/>
      <c r="Z255" s="177"/>
      <c r="AA255" s="177"/>
      <c r="AB255" s="221"/>
      <c r="AC255" s="147"/>
      <c r="AD255" s="138"/>
      <c r="AE255" s="150">
        <f t="shared" si="9"/>
        <v>0</v>
      </c>
      <c r="AF255">
        <f t="shared" si="10"/>
        <v>0</v>
      </c>
    </row>
    <row r="256" spans="1:32" ht="15.75" hidden="1" customHeight="1" x14ac:dyDescent="0.2">
      <c r="A256" s="253"/>
      <c r="B256" s="252" t="s">
        <v>273</v>
      </c>
      <c r="C256" s="242"/>
      <c r="D256" s="249"/>
      <c r="E256" s="261"/>
      <c r="F256" s="261"/>
      <c r="G256" s="261"/>
      <c r="H256" s="68"/>
      <c r="I256" s="115"/>
      <c r="J256" s="115"/>
      <c r="K256" s="261"/>
      <c r="L256" s="147"/>
      <c r="M256" s="267"/>
      <c r="N256" s="263"/>
      <c r="O256" s="124"/>
      <c r="P256" s="263"/>
      <c r="Q256" s="147"/>
      <c r="R256" s="224"/>
      <c r="S256" s="263"/>
      <c r="T256" s="266"/>
      <c r="U256" s="268"/>
      <c r="V256" s="131"/>
      <c r="W256" s="221"/>
      <c r="X256" s="147"/>
      <c r="Y256" s="131"/>
      <c r="Z256" s="221"/>
      <c r="AA256" s="221"/>
      <c r="AB256" s="221"/>
      <c r="AC256" s="270"/>
      <c r="AD256" s="138"/>
      <c r="AE256" s="150">
        <f t="shared" si="9"/>
        <v>0</v>
      </c>
      <c r="AF256">
        <f t="shared" si="10"/>
        <v>0</v>
      </c>
    </row>
    <row r="257" spans="1:45" ht="15.75" hidden="1" customHeight="1" x14ac:dyDescent="0.2">
      <c r="A257" s="253"/>
      <c r="B257" s="252" t="s">
        <v>274</v>
      </c>
      <c r="C257" s="242"/>
      <c r="D257" s="249"/>
      <c r="E257" s="261"/>
      <c r="F257" s="261"/>
      <c r="G257" s="261"/>
      <c r="H257" s="68"/>
      <c r="I257" s="115"/>
      <c r="J257" s="115"/>
      <c r="K257" s="265"/>
      <c r="L257" s="147"/>
      <c r="M257" s="267"/>
      <c r="N257" s="263"/>
      <c r="O257" s="124"/>
      <c r="P257" s="263"/>
      <c r="Q257" s="147"/>
      <c r="R257" s="224"/>
      <c r="S257" s="263"/>
      <c r="T257" s="266"/>
      <c r="U257" s="268"/>
      <c r="V257" s="131"/>
      <c r="W257" s="221"/>
      <c r="X257" s="147"/>
      <c r="Y257" s="131"/>
      <c r="Z257" s="221"/>
      <c r="AA257" s="221"/>
      <c r="AB257" s="221"/>
      <c r="AC257" s="270"/>
      <c r="AD257" s="138"/>
      <c r="AE257" s="150">
        <f t="shared" si="9"/>
        <v>0</v>
      </c>
      <c r="AF257">
        <f t="shared" si="10"/>
        <v>0</v>
      </c>
    </row>
    <row r="258" spans="1:45" ht="15.75" customHeight="1" thickBot="1" x14ac:dyDescent="0.25">
      <c r="A258" s="253"/>
      <c r="B258" s="252" t="s">
        <v>250</v>
      </c>
      <c r="C258" s="242">
        <v>1</v>
      </c>
      <c r="D258" s="249"/>
      <c r="E258" s="261" t="s">
        <v>20</v>
      </c>
      <c r="F258" s="68"/>
      <c r="G258" s="68"/>
      <c r="H258" s="68"/>
      <c r="I258" s="115"/>
      <c r="J258" s="262"/>
      <c r="K258" s="263"/>
      <c r="L258" s="116"/>
      <c r="M258" s="268"/>
      <c r="N258" s="142"/>
      <c r="O258" s="147"/>
      <c r="P258" s="334"/>
      <c r="Q258" s="124"/>
      <c r="R258" s="263"/>
      <c r="S258" s="261"/>
      <c r="T258" s="261"/>
      <c r="U258" s="262"/>
      <c r="V258" s="261"/>
      <c r="W258" s="270"/>
      <c r="X258" s="264"/>
      <c r="Y258" s="255"/>
      <c r="Z258" s="176"/>
      <c r="AA258" s="176"/>
      <c r="AB258" s="270"/>
      <c r="AC258" s="147"/>
      <c r="AD258" s="270"/>
      <c r="AE258" s="150">
        <f t="shared" si="9"/>
        <v>0</v>
      </c>
      <c r="AF258">
        <f t="shared" si="10"/>
        <v>1</v>
      </c>
    </row>
    <row r="259" spans="1:45" ht="15.75" hidden="1" customHeight="1" x14ac:dyDescent="0.2">
      <c r="A259" s="246"/>
      <c r="B259" s="252" t="s">
        <v>276</v>
      </c>
      <c r="C259" s="242"/>
      <c r="D259" s="249"/>
      <c r="E259" s="261"/>
      <c r="F259" s="261"/>
      <c r="G259" s="261"/>
      <c r="H259" s="68"/>
      <c r="I259" s="115"/>
      <c r="J259" s="70"/>
      <c r="K259" s="265"/>
      <c r="L259" s="147"/>
      <c r="M259" s="262"/>
      <c r="N259" s="261"/>
      <c r="O259" s="264"/>
      <c r="P259" s="122"/>
      <c r="Q259" s="264"/>
      <c r="R259" s="264"/>
      <c r="S259" s="263"/>
      <c r="T259" s="233"/>
      <c r="U259" s="233"/>
      <c r="V259" s="141"/>
      <c r="W259" s="264"/>
      <c r="X259" s="138"/>
      <c r="Y259" s="131"/>
      <c r="Z259" s="70"/>
      <c r="AA259" s="70"/>
      <c r="AB259" s="221"/>
      <c r="AC259" s="147"/>
      <c r="AD259" s="270"/>
      <c r="AE259" s="150">
        <f t="shared" ref="AE259:AE267" si="11">COUNTA(F259:J259,K259:O259,Q259:AD259)</f>
        <v>0</v>
      </c>
      <c r="AF259">
        <f t="shared" si="10"/>
        <v>0</v>
      </c>
    </row>
    <row r="260" spans="1:45" ht="15.75" hidden="1" customHeight="1" x14ac:dyDescent="0.2">
      <c r="A260" s="253"/>
      <c r="B260" s="252" t="s">
        <v>277</v>
      </c>
      <c r="C260" s="242"/>
      <c r="D260" s="249"/>
      <c r="E260" s="261"/>
      <c r="F260" s="261"/>
      <c r="G260" s="68"/>
      <c r="H260" s="68"/>
      <c r="I260" s="115"/>
      <c r="J260" s="115"/>
      <c r="K260" s="265"/>
      <c r="L260" s="147"/>
      <c r="M260" s="267"/>
      <c r="N260" s="263"/>
      <c r="O260" s="142"/>
      <c r="P260" s="207"/>
      <c r="Q260" s="263"/>
      <c r="R260" s="124"/>
      <c r="S260" s="263"/>
      <c r="T260" s="266"/>
      <c r="U260" s="176"/>
      <c r="V260" s="131"/>
      <c r="W260" s="176"/>
      <c r="X260" s="147"/>
      <c r="Y260" s="131"/>
      <c r="Z260" s="221"/>
      <c r="AA260" s="221"/>
      <c r="AB260" s="221"/>
      <c r="AC260" s="270"/>
      <c r="AD260" s="138"/>
      <c r="AE260" s="150">
        <f t="shared" si="11"/>
        <v>0</v>
      </c>
      <c r="AF260">
        <f t="shared" si="10"/>
        <v>0</v>
      </c>
    </row>
    <row r="261" spans="1:45" ht="15.75" hidden="1" customHeight="1" x14ac:dyDescent="0.2">
      <c r="A261" s="253"/>
      <c r="B261" s="252" t="s">
        <v>278</v>
      </c>
      <c r="C261" s="242"/>
      <c r="D261" s="249"/>
      <c r="E261" s="261"/>
      <c r="F261" s="68"/>
      <c r="G261" s="68"/>
      <c r="H261" s="68"/>
      <c r="I261" s="115"/>
      <c r="J261" s="233"/>
      <c r="K261" s="207"/>
      <c r="L261" s="147"/>
      <c r="M261" s="268"/>
      <c r="N261" s="263"/>
      <c r="O261" s="124"/>
      <c r="P261" s="207"/>
      <c r="Q261" s="147"/>
      <c r="R261" s="147"/>
      <c r="S261" s="263"/>
      <c r="T261" s="266"/>
      <c r="U261" s="268"/>
      <c r="V261" s="221"/>
      <c r="W261" s="221"/>
      <c r="X261" s="147"/>
      <c r="Y261" s="255"/>
      <c r="Z261" s="131"/>
      <c r="AA261" s="131"/>
      <c r="AB261" s="221"/>
      <c r="AC261" s="138"/>
      <c r="AD261" s="138"/>
      <c r="AE261" s="150">
        <f t="shared" si="11"/>
        <v>0</v>
      </c>
      <c r="AF261">
        <f t="shared" si="10"/>
        <v>0</v>
      </c>
    </row>
    <row r="262" spans="1:45" ht="15.75" hidden="1" customHeight="1" x14ac:dyDescent="0.2">
      <c r="A262" s="246"/>
      <c r="B262" s="252" t="s">
        <v>129</v>
      </c>
      <c r="C262" s="242"/>
      <c r="D262" s="249"/>
      <c r="E262" s="261"/>
      <c r="F262" s="68"/>
      <c r="G262" s="68"/>
      <c r="H262" s="68"/>
      <c r="I262" s="115"/>
      <c r="J262" s="233"/>
      <c r="K262" s="207"/>
      <c r="L262" s="116"/>
      <c r="M262" s="268"/>
      <c r="N262" s="142"/>
      <c r="O262" s="147"/>
      <c r="P262" s="207"/>
      <c r="Q262" s="124"/>
      <c r="R262" s="147"/>
      <c r="S262" s="263"/>
      <c r="T262" s="266"/>
      <c r="U262" s="267"/>
      <c r="V262" s="131"/>
      <c r="W262" s="131"/>
      <c r="X262" s="138"/>
      <c r="Y262" s="255"/>
      <c r="Z262" s="221"/>
      <c r="AA262" s="221"/>
      <c r="AB262" s="270"/>
      <c r="AC262" s="147"/>
      <c r="AD262" s="138"/>
      <c r="AE262" s="150">
        <f t="shared" si="11"/>
        <v>0</v>
      </c>
      <c r="AF262">
        <f t="shared" si="10"/>
        <v>0</v>
      </c>
    </row>
    <row r="263" spans="1:45" ht="15.75" hidden="1" customHeight="1" x14ac:dyDescent="0.2">
      <c r="A263" s="253"/>
      <c r="B263" s="252" t="s">
        <v>279</v>
      </c>
      <c r="C263" s="242"/>
      <c r="D263" s="249"/>
      <c r="E263" s="261"/>
      <c r="F263" s="68"/>
      <c r="G263" s="68"/>
      <c r="H263" s="68"/>
      <c r="I263" s="115"/>
      <c r="J263" s="115"/>
      <c r="K263" s="207"/>
      <c r="L263" s="147"/>
      <c r="M263" s="267"/>
      <c r="N263" s="261"/>
      <c r="O263" s="147"/>
      <c r="P263" s="207"/>
      <c r="Q263" s="124"/>
      <c r="R263" s="147"/>
      <c r="S263" s="263"/>
      <c r="T263" s="266"/>
      <c r="U263" s="267"/>
      <c r="V263" s="131"/>
      <c r="W263" s="131"/>
      <c r="X263" s="138"/>
      <c r="Y263" s="255"/>
      <c r="Z263" s="221"/>
      <c r="AA263" s="221"/>
      <c r="AB263" s="221"/>
      <c r="AC263" s="147"/>
      <c r="AD263" s="138"/>
      <c r="AE263" s="150">
        <f t="shared" si="11"/>
        <v>0</v>
      </c>
      <c r="AF263">
        <f t="shared" si="10"/>
        <v>0</v>
      </c>
    </row>
    <row r="264" spans="1:45" ht="15.75" hidden="1" customHeight="1" x14ac:dyDescent="0.2">
      <c r="A264" s="246"/>
      <c r="B264" s="252" t="s">
        <v>280</v>
      </c>
      <c r="C264" s="242"/>
      <c r="D264" s="249"/>
      <c r="E264" s="261"/>
      <c r="F264" s="261"/>
      <c r="G264" s="261"/>
      <c r="H264" s="261"/>
      <c r="I264" s="262"/>
      <c r="J264" s="262"/>
      <c r="K264" s="265"/>
      <c r="L264" s="264"/>
      <c r="M264" s="262"/>
      <c r="N264" s="261"/>
      <c r="O264" s="261"/>
      <c r="P264" s="265"/>
      <c r="Q264" s="264"/>
      <c r="R264" s="264"/>
      <c r="S264" s="261"/>
      <c r="T264" s="262"/>
      <c r="U264" s="261"/>
      <c r="V264" s="261"/>
      <c r="W264" s="264"/>
      <c r="X264" s="264"/>
      <c r="Y264" s="264"/>
      <c r="Z264" s="264"/>
      <c r="AA264" s="264"/>
      <c r="AB264" s="270"/>
      <c r="AC264" s="147"/>
      <c r="AD264" s="138"/>
      <c r="AE264" s="150">
        <f t="shared" si="11"/>
        <v>0</v>
      </c>
      <c r="AF264">
        <f t="shared" si="10"/>
        <v>0</v>
      </c>
    </row>
    <row r="265" spans="1:45" ht="15.75" hidden="1" customHeight="1" x14ac:dyDescent="0.2">
      <c r="A265" s="253"/>
      <c r="B265" s="252" t="s">
        <v>281</v>
      </c>
      <c r="C265" s="242"/>
      <c r="D265" s="249"/>
      <c r="E265" s="261"/>
      <c r="F265" s="68"/>
      <c r="G265" s="68"/>
      <c r="H265" s="68"/>
      <c r="I265" s="115"/>
      <c r="J265" s="262"/>
      <c r="K265" s="207"/>
      <c r="L265" s="147"/>
      <c r="M265" s="268"/>
      <c r="N265" s="263"/>
      <c r="O265" s="147"/>
      <c r="P265" s="122"/>
      <c r="Q265" s="147"/>
      <c r="R265" s="124"/>
      <c r="S265" s="261"/>
      <c r="T265" s="224"/>
      <c r="U265" s="262"/>
      <c r="V265" s="221"/>
      <c r="W265" s="221"/>
      <c r="X265" s="264"/>
      <c r="Y265" s="255"/>
      <c r="Z265" s="221"/>
      <c r="AA265" s="221"/>
      <c r="AB265" s="131"/>
      <c r="AC265" s="147"/>
      <c r="AD265" s="138"/>
      <c r="AE265" s="150">
        <f t="shared" si="11"/>
        <v>0</v>
      </c>
      <c r="AF265">
        <f t="shared" si="10"/>
        <v>0</v>
      </c>
    </row>
    <row r="266" spans="1:45" ht="15.75" hidden="1" customHeight="1" x14ac:dyDescent="0.2">
      <c r="A266" s="253"/>
      <c r="B266" s="252" t="s">
        <v>282</v>
      </c>
      <c r="C266" s="242"/>
      <c r="D266" s="249"/>
      <c r="E266" s="261"/>
      <c r="F266" s="261"/>
      <c r="G266" s="261"/>
      <c r="H266" s="261"/>
      <c r="I266" s="261"/>
      <c r="J266" s="261"/>
      <c r="K266" s="207"/>
      <c r="L266" s="124"/>
      <c r="M266" s="262"/>
      <c r="N266" s="142"/>
      <c r="O266" s="147"/>
      <c r="P266" s="265"/>
      <c r="Q266" s="147"/>
      <c r="R266" s="264"/>
      <c r="S266" s="261"/>
      <c r="T266" s="262"/>
      <c r="U266" s="262"/>
      <c r="V266" s="264"/>
      <c r="W266" s="264"/>
      <c r="X266" s="264"/>
      <c r="Y266" s="255"/>
      <c r="Z266" s="221"/>
      <c r="AA266" s="221"/>
      <c r="AB266" s="221"/>
      <c r="AC266" s="147"/>
      <c r="AD266" s="270"/>
      <c r="AE266" s="150">
        <f t="shared" si="11"/>
        <v>0</v>
      </c>
      <c r="AF266">
        <f t="shared" si="10"/>
        <v>0</v>
      </c>
    </row>
    <row r="267" spans="1:45" ht="15.75" hidden="1" customHeight="1" thickBot="1" x14ac:dyDescent="0.25">
      <c r="A267" s="253"/>
      <c r="B267" s="252" t="s">
        <v>186</v>
      </c>
      <c r="C267" s="242"/>
      <c r="D267" s="249"/>
      <c r="E267" s="261"/>
      <c r="F267" s="261"/>
      <c r="G267" s="68"/>
      <c r="H267" s="261"/>
      <c r="I267" s="261"/>
      <c r="J267" s="68"/>
      <c r="K267" s="207"/>
      <c r="L267" s="147"/>
      <c r="M267" s="267"/>
      <c r="N267" s="261"/>
      <c r="O267" s="147"/>
      <c r="P267" s="207"/>
      <c r="Q267" s="124"/>
      <c r="R267" s="261"/>
      <c r="S267" s="263"/>
      <c r="T267" s="147"/>
      <c r="U267" s="131"/>
      <c r="V267" s="127"/>
      <c r="W267" s="131"/>
      <c r="X267" s="136"/>
      <c r="Y267" s="264"/>
      <c r="Z267" s="264"/>
      <c r="AA267" s="264"/>
      <c r="AB267" s="221"/>
      <c r="AC267" s="138"/>
      <c r="AD267" s="138"/>
      <c r="AE267" s="150">
        <f t="shared" si="11"/>
        <v>0</v>
      </c>
      <c r="AF267">
        <f t="shared" si="10"/>
        <v>0</v>
      </c>
    </row>
    <row r="268" spans="1:45" ht="21" customHeight="1" thickBot="1" x14ac:dyDescent="0.25">
      <c r="B268" s="229"/>
      <c r="C268" s="294">
        <f>COUNTA(C9:C267)</f>
        <v>99</v>
      </c>
      <c r="D268" s="231"/>
      <c r="E268" s="294">
        <f t="shared" ref="E268:AD268" si="12">COUNTA(E9:E267)</f>
        <v>54</v>
      </c>
      <c r="F268" s="294">
        <f t="shared" si="12"/>
        <v>57</v>
      </c>
      <c r="G268" s="294">
        <f t="shared" si="12"/>
        <v>49</v>
      </c>
      <c r="H268" s="294">
        <f t="shared" si="12"/>
        <v>45</v>
      </c>
      <c r="I268" s="294">
        <f t="shared" si="12"/>
        <v>55</v>
      </c>
      <c r="J268" s="294">
        <f t="shared" si="12"/>
        <v>32</v>
      </c>
      <c r="K268" s="294">
        <f t="shared" si="12"/>
        <v>45</v>
      </c>
      <c r="L268" s="294">
        <f t="shared" si="12"/>
        <v>41</v>
      </c>
      <c r="M268" s="294">
        <f t="shared" si="12"/>
        <v>45</v>
      </c>
      <c r="N268" s="294">
        <f t="shared" si="12"/>
        <v>45</v>
      </c>
      <c r="O268" s="294">
        <f t="shared" si="12"/>
        <v>48</v>
      </c>
      <c r="P268" s="294">
        <f t="shared" si="12"/>
        <v>44</v>
      </c>
      <c r="Q268" s="294">
        <f t="shared" si="12"/>
        <v>43</v>
      </c>
      <c r="R268" s="294">
        <f t="shared" si="12"/>
        <v>42</v>
      </c>
      <c r="S268" s="294">
        <f t="shared" si="12"/>
        <v>40</v>
      </c>
      <c r="T268" s="294">
        <f t="shared" si="12"/>
        <v>41</v>
      </c>
      <c r="U268" s="294">
        <f t="shared" si="12"/>
        <v>49</v>
      </c>
      <c r="V268" s="294">
        <f t="shared" si="12"/>
        <v>45</v>
      </c>
      <c r="W268" s="294">
        <f t="shared" si="12"/>
        <v>48</v>
      </c>
      <c r="X268" s="294">
        <f t="shared" si="12"/>
        <v>49</v>
      </c>
      <c r="Y268" s="294">
        <f t="shared" si="12"/>
        <v>53</v>
      </c>
      <c r="Z268" s="294">
        <f t="shared" si="12"/>
        <v>43</v>
      </c>
      <c r="AA268" s="294">
        <f t="shared" si="12"/>
        <v>46</v>
      </c>
      <c r="AB268" s="294">
        <f t="shared" si="12"/>
        <v>37</v>
      </c>
      <c r="AC268" s="294">
        <f t="shared" si="12"/>
        <v>0</v>
      </c>
      <c r="AD268" s="294">
        <f t="shared" si="12"/>
        <v>0</v>
      </c>
      <c r="AE268" s="294"/>
      <c r="AR268">
        <f>SUM(F268:AB268)</f>
        <v>1042</v>
      </c>
      <c r="AS268">
        <f>AR268-I268</f>
        <v>987</v>
      </c>
    </row>
    <row r="270" spans="1:45" x14ac:dyDescent="0.2">
      <c r="D270" s="301" t="s">
        <v>8</v>
      </c>
      <c r="F270" s="301">
        <f>F5*15</f>
        <v>285</v>
      </c>
      <c r="G270">
        <f>G5*15.8</f>
        <v>300.2</v>
      </c>
      <c r="H270">
        <f>H5*16.5</f>
        <v>313.5</v>
      </c>
      <c r="I270">
        <f>I5*14.3</f>
        <v>271.7</v>
      </c>
      <c r="J270">
        <f>J5*15.1</f>
        <v>0</v>
      </c>
      <c r="K270">
        <f>K5*15.5</f>
        <v>232.5</v>
      </c>
      <c r="L270">
        <f>L5*15</f>
        <v>225</v>
      </c>
      <c r="M270">
        <f>M5*16.4</f>
        <v>262.39999999999998</v>
      </c>
      <c r="N270">
        <f>N5*15.45</f>
        <v>247.2</v>
      </c>
      <c r="O270">
        <f>O5*18.8</f>
        <v>545.20000000000005</v>
      </c>
      <c r="P270">
        <f>P5*16.7</f>
        <v>150.29999999999998</v>
      </c>
      <c r="Q270">
        <f>Q5*15.7</f>
        <v>141.29999999999998</v>
      </c>
      <c r="R270">
        <f>R5*16.5</f>
        <v>247.5</v>
      </c>
      <c r="S270">
        <f>S5*19.1</f>
        <v>191</v>
      </c>
      <c r="T270">
        <f>T5*16.7</f>
        <v>167</v>
      </c>
      <c r="U270">
        <f>U5*15.9</f>
        <v>254.4</v>
      </c>
      <c r="V270">
        <f>V5*15.6</f>
        <v>218.4</v>
      </c>
      <c r="W270">
        <f>W5*15.5</f>
        <v>217</v>
      </c>
      <c r="X270">
        <f>X5*18.6</f>
        <v>260.40000000000003</v>
      </c>
      <c r="Y270">
        <f>Y5*22</f>
        <v>858</v>
      </c>
      <c r="Z270">
        <f>Z5*16.75</f>
        <v>184.25</v>
      </c>
      <c r="AA270">
        <f>AA5*16</f>
        <v>176</v>
      </c>
      <c r="AB270">
        <f>AB5*14.5</f>
        <v>72.5</v>
      </c>
      <c r="AC270">
        <f>AC7*25</f>
        <v>0</v>
      </c>
      <c r="AD270">
        <f>AD7*31</f>
        <v>0</v>
      </c>
      <c r="AE270" s="218">
        <f>SUM(F270:AB270)</f>
        <v>5820.75</v>
      </c>
    </row>
    <row r="271" spans="1:45" x14ac:dyDescent="0.2">
      <c r="D271" s="301" t="s">
        <v>9</v>
      </c>
      <c r="F271" s="145">
        <f>F6*11.5</f>
        <v>276</v>
      </c>
      <c r="G271" s="145">
        <f>G6*15.1</f>
        <v>332.2</v>
      </c>
      <c r="H271" s="145">
        <f>H6*14.4</f>
        <v>187.20000000000002</v>
      </c>
      <c r="I271" s="145">
        <f>I6*13.6</f>
        <v>285.59999999999997</v>
      </c>
      <c r="J271" s="145">
        <f>J6*15.6</f>
        <v>0</v>
      </c>
      <c r="K271">
        <f>K6*12.75</f>
        <v>242.25</v>
      </c>
      <c r="L271" s="145">
        <f>L6*13</f>
        <v>221</v>
      </c>
      <c r="M271">
        <f>M6*12.7</f>
        <v>215.89999999999998</v>
      </c>
      <c r="N271">
        <f>N6*12.13</f>
        <v>242.60000000000002</v>
      </c>
      <c r="O271">
        <f>O6*10.5</f>
        <v>84</v>
      </c>
      <c r="P271">
        <f>P6*13</f>
        <v>312</v>
      </c>
      <c r="Q271">
        <f>Q6*13.5</f>
        <v>324</v>
      </c>
      <c r="R271">
        <f>R6*12.3</f>
        <v>209.10000000000002</v>
      </c>
      <c r="S271">
        <f>S6*12</f>
        <v>240</v>
      </c>
      <c r="T271">
        <f>T6*12.1</f>
        <v>254.1</v>
      </c>
      <c r="U271">
        <f>U6*13</f>
        <v>247</v>
      </c>
      <c r="V271" s="145">
        <f>V6*13.4</f>
        <v>254.6</v>
      </c>
      <c r="W271">
        <f>W6*14.3</f>
        <v>300.3</v>
      </c>
      <c r="X271">
        <f>X6*12.6</f>
        <v>302.39999999999998</v>
      </c>
      <c r="Y271">
        <f>Y6*14</f>
        <v>28</v>
      </c>
      <c r="Z271">
        <f>Z6*12</f>
        <v>252</v>
      </c>
      <c r="AA271">
        <f>AA6*13.7</f>
        <v>301.39999999999998</v>
      </c>
      <c r="AB271">
        <f>AB6*12.6</f>
        <v>226.79999999999998</v>
      </c>
      <c r="AC271">
        <f>AC8*29</f>
        <v>0</v>
      </c>
      <c r="AD271">
        <f>AD8*30</f>
        <v>0</v>
      </c>
      <c r="AE271" s="218">
        <f>SUM(F271:AB271)</f>
        <v>5338.4499999999989</v>
      </c>
    </row>
    <row r="272" spans="1:45" x14ac:dyDescent="0.2">
      <c r="D272" s="301" t="s">
        <v>10</v>
      </c>
      <c r="F272" s="145">
        <f>F7*8.25</f>
        <v>82.5</v>
      </c>
      <c r="G272" s="145">
        <f>G7*8.4</f>
        <v>67.2</v>
      </c>
      <c r="H272" s="145">
        <f>H7*8</f>
        <v>96</v>
      </c>
      <c r="I272" s="145">
        <f>I7*8.5</f>
        <v>127.5</v>
      </c>
      <c r="J272" s="145">
        <f>J7*8</f>
        <v>0</v>
      </c>
      <c r="K272" s="145">
        <f>K7*8.4</f>
        <v>92.4</v>
      </c>
      <c r="L272" s="145">
        <f>L7*9.3</f>
        <v>83.7</v>
      </c>
      <c r="M272" s="145">
        <f>M7*7.6</f>
        <v>91.199999999999989</v>
      </c>
      <c r="N272" s="145">
        <f>N7*9.3</f>
        <v>83.7</v>
      </c>
      <c r="O272">
        <f>O7*8</f>
        <v>88</v>
      </c>
      <c r="P272" s="145">
        <f>P7*9</f>
        <v>99</v>
      </c>
      <c r="Q272">
        <f>Q7*8.5</f>
        <v>85</v>
      </c>
      <c r="R272">
        <f>R7*8</f>
        <v>80</v>
      </c>
      <c r="S272">
        <f>S7*8.8</f>
        <v>88</v>
      </c>
      <c r="T272">
        <f>T7*8.2</f>
        <v>82</v>
      </c>
      <c r="U272" s="145">
        <f>U7*7.1</f>
        <v>99.399999999999991</v>
      </c>
      <c r="V272" s="145">
        <f>V7*7.85</f>
        <v>94.199999999999989</v>
      </c>
      <c r="W272" s="145">
        <f>W7*8.97</f>
        <v>116.61000000000001</v>
      </c>
      <c r="X272">
        <f>X7*8.5</f>
        <v>93.5</v>
      </c>
      <c r="Y272">
        <f>Y7*9.5</f>
        <v>114</v>
      </c>
      <c r="Z272">
        <f>Z7*7.5</f>
        <v>82.5</v>
      </c>
      <c r="AA272">
        <f>AA7*8.7</f>
        <v>113.1</v>
      </c>
      <c r="AB272">
        <f>AB7*8.6</f>
        <v>60.199999999999996</v>
      </c>
      <c r="AE272" s="218">
        <f>SUM(F272:AB272)</f>
        <v>2019.7100000000003</v>
      </c>
    </row>
    <row r="273" spans="4:31" x14ac:dyDescent="0.2">
      <c r="D273" s="1"/>
      <c r="F273">
        <f>SUM(F270:F272)</f>
        <v>643.5</v>
      </c>
      <c r="G273">
        <f>SUM(G270:G272)</f>
        <v>699.6</v>
      </c>
      <c r="H273">
        <f>SUM(H270:H272)</f>
        <v>596.70000000000005</v>
      </c>
      <c r="I273">
        <f>SUM(I270:I272)</f>
        <v>684.8</v>
      </c>
      <c r="J273">
        <f t="shared" ref="J273:AA273" si="13">SUM(J270:J272)</f>
        <v>0</v>
      </c>
      <c r="K273">
        <f t="shared" si="13"/>
        <v>567.15</v>
      </c>
      <c r="L273">
        <f t="shared" si="13"/>
        <v>529.70000000000005</v>
      </c>
      <c r="M273">
        <f t="shared" si="13"/>
        <v>569.5</v>
      </c>
      <c r="N273">
        <f t="shared" si="13"/>
        <v>573.5</v>
      </c>
      <c r="O273">
        <f t="shared" si="13"/>
        <v>717.2</v>
      </c>
      <c r="P273">
        <f t="shared" si="13"/>
        <v>561.29999999999995</v>
      </c>
      <c r="Q273">
        <f t="shared" si="13"/>
        <v>550.29999999999995</v>
      </c>
      <c r="R273">
        <f t="shared" si="13"/>
        <v>536.6</v>
      </c>
      <c r="S273">
        <f t="shared" si="13"/>
        <v>519</v>
      </c>
      <c r="T273">
        <f t="shared" si="13"/>
        <v>503.1</v>
      </c>
      <c r="U273">
        <f t="shared" si="13"/>
        <v>600.79999999999995</v>
      </c>
      <c r="V273">
        <f t="shared" si="13"/>
        <v>567.20000000000005</v>
      </c>
      <c r="W273">
        <f t="shared" si="13"/>
        <v>633.91</v>
      </c>
      <c r="X273">
        <f t="shared" si="13"/>
        <v>656.3</v>
      </c>
      <c r="Y273">
        <f t="shared" si="13"/>
        <v>1000</v>
      </c>
      <c r="Z273">
        <f t="shared" si="13"/>
        <v>518.75</v>
      </c>
      <c r="AA273">
        <f t="shared" si="13"/>
        <v>590.5</v>
      </c>
      <c r="AB273">
        <f>SUM(AB270:AD272)</f>
        <v>359.49999999999994</v>
      </c>
      <c r="AC273">
        <f t="shared" ref="AC273:AD273" si="14">SUM(AC270:AC271)</f>
        <v>0</v>
      </c>
      <c r="AD273">
        <f t="shared" si="14"/>
        <v>0</v>
      </c>
      <c r="AE273" s="218">
        <f>SUM(F273:AD273)</f>
        <v>13178.91</v>
      </c>
    </row>
  </sheetData>
  <sortState xmlns:xlrd2="http://schemas.microsoft.com/office/spreadsheetml/2017/richdata2" ref="A10:AB258">
    <sortCondition descending="1" ref="C10:C258"/>
    <sortCondition ref="D10:D258" customList="++/++/+/++/++/++/++/++,++/++/+/+/+/+/+/+/+/+,++/++/++,++/++/+,++/+/+/+,++/++/+,++/++,+/+/+/+/+,++/+/+/+,++/+/+,+/+/++/++,+/+/+/+,++/+,+/+/+,++,+/+,+"/>
    <sortCondition ref="B10:B258"/>
  </sortState>
  <mergeCells count="2">
    <mergeCell ref="A1:AD1"/>
    <mergeCell ref="B2:D2"/>
  </mergeCells>
  <pageMargins left="0.47244094488188981" right="0.47244094488188981" top="0.11811023622047245" bottom="0.15748031496062992" header="0.51181102362204722" footer="0.51181102362204722"/>
  <pageSetup paperSize="8" scale="61"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I67"/>
  <sheetViews>
    <sheetView workbookViewId="0">
      <selection activeCell="B7" sqref="B7"/>
    </sheetView>
  </sheetViews>
  <sheetFormatPr baseColWidth="10" defaultColWidth="11.42578125" defaultRowHeight="12.75" x14ac:dyDescent="0.2"/>
  <cols>
    <col min="1" max="1" width="6.5703125" customWidth="1"/>
    <col min="2" max="2" width="19.42578125" customWidth="1"/>
    <col min="3" max="3" width="10" customWidth="1"/>
    <col min="4" max="4" width="7.140625" customWidth="1"/>
    <col min="5" max="5" width="4.140625" customWidth="1"/>
    <col min="6" max="6" width="5.28515625" customWidth="1"/>
    <col min="7" max="9" width="0" hidden="1" customWidth="1"/>
    <col min="10" max="10" width="5.28515625" customWidth="1"/>
    <col min="11" max="13" width="5.28515625" hidden="1" customWidth="1"/>
    <col min="14" max="14" width="5.28515625" customWidth="1"/>
    <col min="15" max="17" width="5.28515625" hidden="1" customWidth="1"/>
    <col min="18" max="18" width="5.28515625" customWidth="1"/>
    <col min="19" max="21" width="5.28515625" hidden="1" customWidth="1"/>
    <col min="22" max="23" width="5.28515625" customWidth="1"/>
    <col min="24" max="26" width="5.28515625" hidden="1" customWidth="1"/>
    <col min="27" max="27" width="5.28515625" customWidth="1"/>
    <col min="28" max="30" width="5.28515625" hidden="1" customWidth="1"/>
    <col min="31" max="31" width="5.28515625" customWidth="1"/>
    <col min="32" max="34" width="5.28515625" hidden="1" customWidth="1"/>
    <col min="35" max="35" width="5.28515625" customWidth="1"/>
    <col min="36" max="38" width="5.28515625" hidden="1" customWidth="1"/>
    <col min="39" max="39" width="5.28515625" customWidth="1"/>
    <col min="40" max="42" width="5.28515625" hidden="1" customWidth="1"/>
    <col min="43" max="43" width="5.28515625" customWidth="1"/>
    <col min="44" max="46" width="5.28515625" hidden="1" customWidth="1"/>
    <col min="47" max="47" width="5.28515625" customWidth="1"/>
    <col min="48" max="50" width="5.28515625" hidden="1" customWidth="1"/>
    <col min="51" max="51" width="5.28515625" customWidth="1"/>
    <col min="52" max="54" width="5.28515625" hidden="1" customWidth="1"/>
    <col min="55" max="55" width="5.28515625" customWidth="1"/>
    <col min="56" max="58" width="5.28515625" hidden="1" customWidth="1"/>
    <col min="59" max="59" width="5.28515625" customWidth="1"/>
    <col min="60" max="62" width="5.28515625" hidden="1" customWidth="1"/>
    <col min="63" max="63" width="5.28515625" customWidth="1"/>
    <col min="64" max="66" width="5.28515625" hidden="1" customWidth="1"/>
    <col min="67" max="67" width="5.28515625" customWidth="1"/>
    <col min="68" max="70" width="5.28515625" hidden="1" customWidth="1"/>
    <col min="71" max="71" width="5.28515625" customWidth="1"/>
    <col min="72" max="74" width="5.28515625" hidden="1" customWidth="1"/>
    <col min="75" max="75" width="5.28515625" customWidth="1"/>
    <col min="76" max="78" width="5.28515625" hidden="1" customWidth="1"/>
    <col min="79" max="79" width="5.28515625" customWidth="1"/>
    <col min="80" max="82" width="5.28515625" hidden="1" customWidth="1"/>
    <col min="83" max="83" width="5.28515625" customWidth="1"/>
    <col min="84" max="86" width="5.28515625" hidden="1" customWidth="1"/>
    <col min="87" max="87" width="5.28515625" customWidth="1"/>
  </cols>
  <sheetData>
    <row r="1" spans="1:87" ht="18" x14ac:dyDescent="0.25">
      <c r="B1" s="2" t="s">
        <v>1</v>
      </c>
      <c r="E1" s="30"/>
      <c r="F1" s="11"/>
      <c r="G1" s="11"/>
      <c r="H1" s="11"/>
      <c r="I1" s="11"/>
      <c r="J1" s="13" t="s">
        <v>847</v>
      </c>
      <c r="K1" s="13"/>
      <c r="L1" s="13"/>
      <c r="M1" s="13"/>
      <c r="N1" s="14"/>
      <c r="O1" s="14"/>
      <c r="P1" s="14"/>
      <c r="Q1" s="14"/>
    </row>
    <row r="2" spans="1:87" x14ac:dyDescent="0.2">
      <c r="B2" s="1"/>
    </row>
    <row r="3" spans="1:87" x14ac:dyDescent="0.2">
      <c r="A3" s="9" t="s">
        <v>703</v>
      </c>
      <c r="B3" s="1" t="s">
        <v>704</v>
      </c>
      <c r="D3" s="9" t="s">
        <v>705</v>
      </c>
      <c r="E3" s="1"/>
      <c r="F3" s="9" t="s">
        <v>706</v>
      </c>
      <c r="G3" s="9"/>
      <c r="H3" s="9"/>
      <c r="I3" s="9"/>
      <c r="V3" s="9" t="s">
        <v>848</v>
      </c>
      <c r="AD3" s="1" t="s">
        <v>800</v>
      </c>
      <c r="AH3" s="9" t="s">
        <v>801</v>
      </c>
      <c r="AJ3" s="1"/>
    </row>
    <row r="4" spans="1:87" x14ac:dyDescent="0.2">
      <c r="B4" s="1"/>
      <c r="D4" s="9"/>
      <c r="E4" s="1"/>
      <c r="F4" s="1"/>
      <c r="G4" s="1"/>
      <c r="H4" s="1"/>
      <c r="I4" s="1"/>
      <c r="V4" s="9"/>
      <c r="AD4" s="1"/>
    </row>
    <row r="5" spans="1:87" ht="16.5" thickBot="1" x14ac:dyDescent="0.3">
      <c r="B5" s="3" t="s">
        <v>802</v>
      </c>
      <c r="C5" s="10">
        <v>39166</v>
      </c>
      <c r="D5" s="81" t="s">
        <v>849</v>
      </c>
      <c r="E5" s="15" t="s">
        <v>313</v>
      </c>
      <c r="F5" s="12">
        <v>22</v>
      </c>
      <c r="G5" s="350" t="s">
        <v>314</v>
      </c>
      <c r="H5" s="82" t="s">
        <v>850</v>
      </c>
      <c r="I5" s="23" t="s">
        <v>851</v>
      </c>
      <c r="J5" s="12">
        <v>25</v>
      </c>
      <c r="K5" s="350" t="s">
        <v>314</v>
      </c>
      <c r="L5" s="82" t="s">
        <v>850</v>
      </c>
      <c r="M5" s="23" t="s">
        <v>851</v>
      </c>
      <c r="N5" s="12">
        <v>25</v>
      </c>
      <c r="O5" s="350" t="s">
        <v>314</v>
      </c>
      <c r="P5" s="82" t="s">
        <v>850</v>
      </c>
      <c r="Q5" s="23" t="s">
        <v>851</v>
      </c>
      <c r="R5" s="12">
        <v>31</v>
      </c>
      <c r="S5" s="350" t="s">
        <v>314</v>
      </c>
      <c r="T5" s="82" t="s">
        <v>850</v>
      </c>
      <c r="U5" s="23" t="s">
        <v>851</v>
      </c>
      <c r="V5" s="20">
        <v>20</v>
      </c>
      <c r="W5" s="12">
        <v>25</v>
      </c>
      <c r="X5" s="350" t="s">
        <v>314</v>
      </c>
      <c r="Y5" s="82" t="s">
        <v>850</v>
      </c>
      <c r="Z5" s="23" t="s">
        <v>851</v>
      </c>
      <c r="AA5" s="12">
        <v>31</v>
      </c>
      <c r="AB5" s="350" t="s">
        <v>314</v>
      </c>
      <c r="AC5" s="82" t="s">
        <v>850</v>
      </c>
      <c r="AD5" s="23" t="s">
        <v>851</v>
      </c>
      <c r="AE5" s="12">
        <v>25</v>
      </c>
      <c r="AF5" s="350" t="s">
        <v>314</v>
      </c>
      <c r="AG5" s="82" t="s">
        <v>850</v>
      </c>
      <c r="AH5" s="23" t="s">
        <v>851</v>
      </c>
      <c r="AI5" s="12">
        <v>27</v>
      </c>
      <c r="AJ5" s="350" t="s">
        <v>314</v>
      </c>
      <c r="AK5" s="82" t="s">
        <v>850</v>
      </c>
      <c r="AL5" s="23" t="s">
        <v>851</v>
      </c>
      <c r="AM5" s="32">
        <v>18</v>
      </c>
      <c r="AN5" s="350" t="s">
        <v>314</v>
      </c>
      <c r="AO5" s="82" t="s">
        <v>850</v>
      </c>
      <c r="AP5" s="23" t="s">
        <v>851</v>
      </c>
      <c r="AQ5" s="32">
        <v>28</v>
      </c>
      <c r="AR5" s="350" t="s">
        <v>314</v>
      </c>
      <c r="AS5" s="82" t="s">
        <v>850</v>
      </c>
      <c r="AT5" s="23" t="s">
        <v>851</v>
      </c>
      <c r="AU5" s="1">
        <v>25</v>
      </c>
      <c r="AV5" s="350" t="s">
        <v>314</v>
      </c>
      <c r="AW5" s="82" t="s">
        <v>850</v>
      </c>
      <c r="AX5" s="23" t="s">
        <v>851</v>
      </c>
      <c r="AY5" s="1">
        <v>23</v>
      </c>
      <c r="AZ5" s="350" t="s">
        <v>314</v>
      </c>
      <c r="BA5" s="82" t="s">
        <v>850</v>
      </c>
      <c r="BB5" s="23" t="s">
        <v>851</v>
      </c>
      <c r="BC5" s="1">
        <v>31</v>
      </c>
      <c r="BD5" s="350" t="s">
        <v>314</v>
      </c>
      <c r="BE5" s="82" t="s">
        <v>850</v>
      </c>
      <c r="BF5" s="23" t="s">
        <v>851</v>
      </c>
      <c r="BG5" s="1">
        <v>18</v>
      </c>
      <c r="BH5" s="350" t="s">
        <v>314</v>
      </c>
      <c r="BI5" s="82" t="s">
        <v>850</v>
      </c>
      <c r="BJ5" s="23" t="s">
        <v>851</v>
      </c>
      <c r="BK5" s="1">
        <v>16</v>
      </c>
      <c r="BL5" s="350" t="s">
        <v>314</v>
      </c>
      <c r="BM5" s="82" t="s">
        <v>850</v>
      </c>
      <c r="BN5" s="23" t="s">
        <v>851</v>
      </c>
      <c r="BO5" s="1">
        <v>17</v>
      </c>
      <c r="BP5" s="350" t="s">
        <v>314</v>
      </c>
      <c r="BQ5" s="82" t="s">
        <v>850</v>
      </c>
      <c r="BR5" s="23" t="s">
        <v>851</v>
      </c>
      <c r="BS5" s="1">
        <v>20</v>
      </c>
      <c r="BT5" s="350" t="s">
        <v>314</v>
      </c>
      <c r="BU5" s="82" t="s">
        <v>850</v>
      </c>
      <c r="BV5" s="23" t="s">
        <v>851</v>
      </c>
      <c r="BW5" s="1">
        <v>24</v>
      </c>
      <c r="BX5" s="350" t="s">
        <v>314</v>
      </c>
      <c r="BY5" s="82" t="s">
        <v>850</v>
      </c>
      <c r="BZ5" s="23" t="s">
        <v>851</v>
      </c>
      <c r="CA5" s="1">
        <v>22</v>
      </c>
      <c r="CB5" s="350" t="s">
        <v>314</v>
      </c>
      <c r="CC5" s="82" t="s">
        <v>850</v>
      </c>
      <c r="CD5" s="23" t="s">
        <v>851</v>
      </c>
      <c r="CE5" s="1">
        <v>25</v>
      </c>
      <c r="CF5" s="350" t="s">
        <v>314</v>
      </c>
      <c r="CG5" s="82" t="s">
        <v>850</v>
      </c>
      <c r="CH5" s="23" t="s">
        <v>851</v>
      </c>
      <c r="CI5" s="1">
        <v>21</v>
      </c>
    </row>
    <row r="6" spans="1:87" ht="13.5" thickBot="1" x14ac:dyDescent="0.25">
      <c r="A6" s="4" t="s">
        <v>11</v>
      </c>
      <c r="B6" s="4" t="s">
        <v>12</v>
      </c>
      <c r="C6" s="4" t="s">
        <v>13</v>
      </c>
      <c r="D6" s="4" t="s">
        <v>14</v>
      </c>
      <c r="E6" s="1"/>
      <c r="F6" s="6" t="s">
        <v>828</v>
      </c>
      <c r="G6" s="24">
        <v>14.7</v>
      </c>
      <c r="H6" s="90">
        <v>72.209999999999994</v>
      </c>
      <c r="I6" s="91" t="s">
        <v>656</v>
      </c>
      <c r="K6" s="24">
        <v>16</v>
      </c>
      <c r="L6" s="25">
        <v>87.15</v>
      </c>
      <c r="M6" s="91" t="s">
        <v>666</v>
      </c>
      <c r="O6" s="24">
        <v>17.850000000000001</v>
      </c>
      <c r="P6" s="25">
        <v>98.34</v>
      </c>
      <c r="Q6" s="91" t="s">
        <v>17</v>
      </c>
      <c r="S6" s="24">
        <v>16</v>
      </c>
      <c r="T6" s="25">
        <v>88</v>
      </c>
      <c r="U6" s="91" t="s">
        <v>17</v>
      </c>
      <c r="V6" s="21" t="s">
        <v>709</v>
      </c>
      <c r="X6" s="24">
        <v>15.5</v>
      </c>
      <c r="Y6" s="25">
        <v>83.3</v>
      </c>
      <c r="Z6" s="91" t="s">
        <v>852</v>
      </c>
      <c r="AA6" s="93"/>
      <c r="AB6" s="24">
        <v>18</v>
      </c>
      <c r="AC6" s="25">
        <v>101.23</v>
      </c>
      <c r="AD6" s="91" t="s">
        <v>830</v>
      </c>
      <c r="AF6" s="24">
        <v>15</v>
      </c>
      <c r="AG6" s="25">
        <v>81.09</v>
      </c>
      <c r="AH6" s="91" t="s">
        <v>853</v>
      </c>
      <c r="AJ6" s="24">
        <v>16.5</v>
      </c>
      <c r="AK6" s="25">
        <v>88.48</v>
      </c>
      <c r="AL6" s="91" t="s">
        <v>663</v>
      </c>
      <c r="AN6" s="24"/>
      <c r="AO6" s="25"/>
      <c r="AP6" s="91"/>
      <c r="AR6" s="24">
        <v>14.5</v>
      </c>
      <c r="AS6" s="25">
        <v>79.2</v>
      </c>
      <c r="AT6" s="91" t="s">
        <v>658</v>
      </c>
      <c r="AV6" s="24">
        <v>16.7</v>
      </c>
      <c r="AW6" s="25">
        <v>88.38</v>
      </c>
      <c r="AX6" s="91" t="s">
        <v>854</v>
      </c>
      <c r="AZ6" s="24">
        <v>14.2</v>
      </c>
      <c r="BA6" s="25">
        <v>75.55</v>
      </c>
      <c r="BB6" s="91" t="s">
        <v>855</v>
      </c>
      <c r="BD6" s="24">
        <v>16.5</v>
      </c>
      <c r="BE6" s="25">
        <v>90.14</v>
      </c>
      <c r="BF6" s="91" t="s">
        <v>856</v>
      </c>
      <c r="BH6" s="24">
        <v>14</v>
      </c>
      <c r="BI6" s="25">
        <v>77</v>
      </c>
      <c r="BJ6" s="91" t="s">
        <v>661</v>
      </c>
      <c r="BL6" s="24">
        <v>18.3</v>
      </c>
      <c r="BM6" s="25">
        <v>102.25</v>
      </c>
      <c r="BN6" s="91" t="s">
        <v>835</v>
      </c>
      <c r="BP6" s="24">
        <v>17.5</v>
      </c>
      <c r="BQ6" s="25">
        <v>96.44</v>
      </c>
      <c r="BR6" s="91" t="s">
        <v>661</v>
      </c>
      <c r="BT6" s="24">
        <v>17.5</v>
      </c>
      <c r="BU6" s="25">
        <v>94.2</v>
      </c>
      <c r="BV6" s="91" t="s">
        <v>852</v>
      </c>
      <c r="BX6" s="24">
        <v>18</v>
      </c>
      <c r="BY6" s="25">
        <v>97.25</v>
      </c>
      <c r="BZ6" s="91" t="s">
        <v>856</v>
      </c>
      <c r="CB6" s="24">
        <v>14.7</v>
      </c>
      <c r="CC6" s="25">
        <v>81.55</v>
      </c>
      <c r="CD6" s="91" t="s">
        <v>17</v>
      </c>
      <c r="CF6" s="24">
        <v>16</v>
      </c>
      <c r="CG6" s="25">
        <v>86.31</v>
      </c>
      <c r="CH6" s="91" t="s">
        <v>857</v>
      </c>
    </row>
    <row r="7" spans="1:87" x14ac:dyDescent="0.2">
      <c r="A7" s="56">
        <v>1</v>
      </c>
      <c r="B7" s="96" t="s">
        <v>246</v>
      </c>
      <c r="C7" s="96">
        <v>24</v>
      </c>
      <c r="D7" s="97" t="s">
        <v>36</v>
      </c>
      <c r="F7" s="8">
        <v>39026</v>
      </c>
      <c r="G7" s="8"/>
      <c r="H7" s="8"/>
      <c r="I7" s="8"/>
      <c r="J7" s="8">
        <v>39033</v>
      </c>
      <c r="K7" s="8"/>
      <c r="L7" s="8"/>
      <c r="M7" s="8"/>
      <c r="N7" s="8">
        <v>39040</v>
      </c>
      <c r="O7" s="8"/>
      <c r="P7" s="8"/>
      <c r="Q7" s="8"/>
      <c r="R7" s="8">
        <v>39047</v>
      </c>
      <c r="S7" s="8"/>
      <c r="T7" s="8"/>
      <c r="U7" s="8"/>
      <c r="V7" s="22">
        <v>39052</v>
      </c>
      <c r="W7" s="8">
        <v>39054</v>
      </c>
      <c r="AA7" s="8">
        <v>39061</v>
      </c>
      <c r="AB7" s="8"/>
      <c r="AC7" s="8"/>
      <c r="AD7" s="8"/>
      <c r="AE7" s="8">
        <v>39068</v>
      </c>
      <c r="AF7" s="8"/>
      <c r="AG7" s="8"/>
      <c r="AH7" s="8"/>
      <c r="AI7" s="8">
        <v>39075</v>
      </c>
      <c r="AJ7" s="8"/>
      <c r="AK7" s="8"/>
      <c r="AL7" s="8"/>
      <c r="AM7" s="8">
        <v>39447</v>
      </c>
      <c r="AN7" s="8"/>
      <c r="AO7" s="8"/>
      <c r="AP7" s="8"/>
      <c r="AQ7" s="8">
        <v>39089</v>
      </c>
      <c r="AR7" s="8"/>
      <c r="AS7" s="8"/>
      <c r="AT7" s="8"/>
      <c r="AU7" s="8">
        <v>39096</v>
      </c>
      <c r="AV7" s="8"/>
      <c r="AW7" s="8"/>
      <c r="AX7" s="8"/>
      <c r="AY7" s="8">
        <v>39103</v>
      </c>
      <c r="AZ7" s="6"/>
      <c r="BA7" s="6"/>
      <c r="BB7" s="6"/>
      <c r="BC7" s="8">
        <v>39110</v>
      </c>
      <c r="BD7" s="6"/>
      <c r="BE7" s="6"/>
      <c r="BF7" s="6"/>
      <c r="BG7" s="31" t="s">
        <v>858</v>
      </c>
      <c r="BH7" s="6"/>
      <c r="BI7" s="6"/>
      <c r="BJ7" s="6"/>
      <c r="BK7" s="31">
        <v>39124</v>
      </c>
      <c r="BL7" s="6"/>
      <c r="BM7" s="6"/>
      <c r="BN7" s="6"/>
      <c r="BO7" s="31">
        <v>39131</v>
      </c>
      <c r="BP7" s="6"/>
      <c r="BQ7" s="6"/>
      <c r="BR7" s="6"/>
      <c r="BS7" s="31">
        <v>39138</v>
      </c>
      <c r="BT7" s="6"/>
      <c r="BU7" s="6"/>
      <c r="BV7" s="6"/>
      <c r="BW7" s="31">
        <v>39145</v>
      </c>
      <c r="BX7" s="6"/>
      <c r="BY7" s="6"/>
      <c r="BZ7" s="6"/>
      <c r="CA7" s="6"/>
      <c r="CB7" s="6"/>
      <c r="CC7" s="6"/>
      <c r="CD7" s="6"/>
      <c r="CE7" s="31">
        <v>39159</v>
      </c>
      <c r="CF7" s="6"/>
      <c r="CG7" s="6"/>
      <c r="CH7" s="6"/>
      <c r="CI7" s="31">
        <v>39166</v>
      </c>
    </row>
    <row r="8" spans="1:87" x14ac:dyDescent="0.2">
      <c r="A8" s="56">
        <v>2</v>
      </c>
      <c r="B8" s="5" t="s">
        <v>18</v>
      </c>
      <c r="C8" s="5">
        <v>24</v>
      </c>
      <c r="D8" s="99" t="s">
        <v>19</v>
      </c>
      <c r="F8" s="8">
        <v>39026</v>
      </c>
      <c r="G8" s="8"/>
      <c r="H8" s="8"/>
      <c r="I8" s="8"/>
      <c r="J8" s="8">
        <v>39033</v>
      </c>
      <c r="K8" s="8"/>
      <c r="L8" s="8"/>
      <c r="M8" s="8"/>
      <c r="N8" s="8">
        <v>39040</v>
      </c>
      <c r="O8" s="8"/>
      <c r="P8" s="8"/>
      <c r="Q8" s="8"/>
      <c r="R8" s="8">
        <v>39047</v>
      </c>
      <c r="S8" s="8"/>
      <c r="T8" s="8"/>
      <c r="U8" s="8"/>
      <c r="V8" s="22">
        <v>39052</v>
      </c>
      <c r="W8" s="8">
        <v>39054</v>
      </c>
      <c r="AA8" s="8">
        <v>39061</v>
      </c>
      <c r="AB8" s="8"/>
      <c r="AC8" s="8"/>
      <c r="AD8" s="8"/>
      <c r="AE8" s="8">
        <v>39068</v>
      </c>
      <c r="AF8" s="8"/>
      <c r="AG8" s="8"/>
      <c r="AH8" s="8"/>
      <c r="AI8" s="8">
        <v>39075</v>
      </c>
      <c r="AJ8" s="8"/>
      <c r="AK8" s="8"/>
      <c r="AL8" s="8"/>
      <c r="AM8" s="8">
        <v>39447</v>
      </c>
      <c r="AN8" s="8"/>
      <c r="AO8" s="8"/>
      <c r="AP8" s="8"/>
      <c r="AQ8" s="8">
        <v>39089</v>
      </c>
      <c r="AR8" s="8"/>
      <c r="AS8" s="8"/>
      <c r="AT8" s="6"/>
      <c r="AU8" s="8">
        <v>39096</v>
      </c>
      <c r="AV8" s="6"/>
      <c r="AW8" s="6"/>
      <c r="AX8" s="6"/>
      <c r="AY8" s="8">
        <v>39103</v>
      </c>
      <c r="AZ8" s="8"/>
      <c r="BA8" s="8"/>
      <c r="BB8" s="8"/>
      <c r="BC8" s="8">
        <v>39110</v>
      </c>
      <c r="BD8" s="8"/>
      <c r="BE8" s="8"/>
      <c r="BF8" s="8"/>
      <c r="BG8" s="31" t="s">
        <v>858</v>
      </c>
      <c r="BH8" s="8"/>
      <c r="BI8" s="8"/>
      <c r="BJ8" s="8"/>
      <c r="BK8" s="31">
        <v>39124</v>
      </c>
      <c r="BL8" s="6"/>
      <c r="BM8" s="6"/>
      <c r="BN8" s="6"/>
      <c r="BO8" s="31">
        <v>39131</v>
      </c>
      <c r="BP8" s="6"/>
      <c r="BQ8" s="6"/>
      <c r="BR8" s="6"/>
      <c r="BS8" s="31">
        <v>39138</v>
      </c>
      <c r="BT8" s="6"/>
      <c r="BU8" s="6"/>
      <c r="BV8" s="6"/>
      <c r="BW8" s="31">
        <v>39145</v>
      </c>
      <c r="BX8" s="6"/>
      <c r="BY8" s="6"/>
      <c r="BZ8" s="6"/>
      <c r="CA8" s="31">
        <v>39152</v>
      </c>
      <c r="CB8" s="6"/>
      <c r="CC8" s="6"/>
      <c r="CD8" s="6"/>
      <c r="CE8" s="31">
        <v>39159</v>
      </c>
      <c r="CF8" s="6"/>
      <c r="CG8" s="6"/>
      <c r="CH8" s="6"/>
      <c r="CI8" s="31">
        <v>39166</v>
      </c>
    </row>
    <row r="9" spans="1:87" x14ac:dyDescent="0.2">
      <c r="A9" s="56">
        <v>3</v>
      </c>
      <c r="B9" s="5" t="s">
        <v>41</v>
      </c>
      <c r="C9" s="5">
        <v>23</v>
      </c>
      <c r="D9" s="99" t="s">
        <v>391</v>
      </c>
      <c r="F9" s="8">
        <v>39026</v>
      </c>
      <c r="G9" s="8"/>
      <c r="H9" s="8"/>
      <c r="I9" s="8"/>
      <c r="J9" s="8">
        <v>39033</v>
      </c>
      <c r="K9" s="8"/>
      <c r="L9" s="8"/>
      <c r="M9" s="8"/>
      <c r="N9" s="8">
        <v>39040</v>
      </c>
      <c r="O9" s="8"/>
      <c r="P9" s="8"/>
      <c r="Q9" s="8"/>
      <c r="R9" s="8">
        <v>39047</v>
      </c>
      <c r="S9" s="8"/>
      <c r="T9" s="8"/>
      <c r="U9" s="8"/>
      <c r="V9" s="22">
        <v>39052</v>
      </c>
      <c r="W9" s="8">
        <v>39054</v>
      </c>
      <c r="AA9" s="8">
        <v>39061</v>
      </c>
      <c r="AB9" s="8"/>
      <c r="AC9" s="8"/>
      <c r="AD9" s="8"/>
      <c r="AE9" s="8">
        <v>39068</v>
      </c>
      <c r="AF9" s="8"/>
      <c r="AG9" s="8"/>
      <c r="AH9" s="8"/>
      <c r="AI9" s="8">
        <v>39075</v>
      </c>
      <c r="AJ9" s="8"/>
      <c r="AK9" s="8"/>
      <c r="AL9" s="8"/>
      <c r="AM9" s="8">
        <v>39447</v>
      </c>
      <c r="AO9" s="8"/>
      <c r="AP9" s="8"/>
      <c r="AQ9" s="8">
        <v>39089</v>
      </c>
      <c r="AR9" s="8"/>
      <c r="AS9" s="8"/>
      <c r="AT9" s="8"/>
      <c r="AU9" s="8">
        <v>39096</v>
      </c>
      <c r="AV9" s="8"/>
      <c r="AW9" s="8"/>
      <c r="AX9" s="8"/>
      <c r="AY9" s="8">
        <v>39103</v>
      </c>
      <c r="AZ9" s="8"/>
      <c r="BA9" s="8"/>
      <c r="BB9" s="8"/>
      <c r="BC9" s="8">
        <v>39110</v>
      </c>
      <c r="BD9" s="8"/>
      <c r="BE9" s="8"/>
      <c r="BF9" s="8"/>
      <c r="BG9" s="31"/>
      <c r="BH9" s="8"/>
      <c r="BI9" s="8"/>
      <c r="BJ9" s="8"/>
      <c r="BK9" s="31">
        <v>39124</v>
      </c>
      <c r="BL9" s="6"/>
      <c r="BM9" s="6"/>
      <c r="BN9" s="6"/>
      <c r="BO9" s="31">
        <v>39131</v>
      </c>
      <c r="BP9" s="6"/>
      <c r="BQ9" s="6"/>
      <c r="BR9" s="6"/>
      <c r="BS9" s="31">
        <v>39138</v>
      </c>
      <c r="BT9" s="6"/>
      <c r="BU9" s="6"/>
      <c r="BV9" s="6"/>
      <c r="BW9" s="31">
        <v>39145</v>
      </c>
      <c r="BX9" s="6"/>
      <c r="BY9" s="6"/>
      <c r="BZ9" s="6"/>
      <c r="CA9" s="31">
        <v>39152</v>
      </c>
      <c r="CB9" s="6"/>
      <c r="CC9" s="6"/>
      <c r="CD9" s="6"/>
      <c r="CE9" s="31">
        <v>39159</v>
      </c>
      <c r="CF9" s="6"/>
      <c r="CG9" s="6"/>
      <c r="CH9" s="6"/>
      <c r="CI9" s="31">
        <v>39166</v>
      </c>
    </row>
    <row r="10" spans="1:87" x14ac:dyDescent="0.2">
      <c r="A10" s="353">
        <v>4</v>
      </c>
      <c r="B10" s="5" t="s">
        <v>37</v>
      </c>
      <c r="C10" s="5">
        <v>23</v>
      </c>
      <c r="D10" s="99" t="s">
        <v>32</v>
      </c>
      <c r="F10" s="8">
        <v>39026</v>
      </c>
      <c r="G10" s="7"/>
      <c r="H10" s="7"/>
      <c r="I10" s="7"/>
      <c r="J10" s="8">
        <v>39033</v>
      </c>
      <c r="N10" s="8">
        <v>39040</v>
      </c>
      <c r="O10" s="8"/>
      <c r="P10" s="8"/>
      <c r="Q10" s="8"/>
      <c r="R10" s="8">
        <v>39047</v>
      </c>
      <c r="S10" s="8"/>
      <c r="T10" s="8"/>
      <c r="U10" s="8"/>
      <c r="V10" s="22">
        <v>39052</v>
      </c>
      <c r="W10" s="8">
        <v>39054</v>
      </c>
      <c r="AA10" s="8">
        <v>39061</v>
      </c>
      <c r="AB10" s="8"/>
      <c r="AC10" s="8"/>
      <c r="AD10" s="8"/>
      <c r="AE10" s="8">
        <v>39068</v>
      </c>
      <c r="AF10" s="8"/>
      <c r="AG10" s="8"/>
      <c r="AH10" s="8"/>
      <c r="AI10" s="8">
        <v>39075</v>
      </c>
      <c r="AJ10" s="8"/>
      <c r="AK10" s="8"/>
      <c r="AL10" s="8"/>
      <c r="AM10" s="8">
        <v>39447</v>
      </c>
      <c r="AN10" s="8"/>
      <c r="AO10" s="8"/>
      <c r="AP10" s="8"/>
      <c r="AQ10" s="8">
        <v>39089</v>
      </c>
      <c r="AR10" s="8"/>
      <c r="AS10" s="8"/>
      <c r="AU10" s="8">
        <v>39096</v>
      </c>
      <c r="AY10" s="8">
        <v>39103</v>
      </c>
      <c r="BC10" s="8">
        <v>39110</v>
      </c>
      <c r="BG10" s="31" t="s">
        <v>858</v>
      </c>
      <c r="BK10" s="31">
        <v>39124</v>
      </c>
      <c r="BO10" s="31">
        <v>39131</v>
      </c>
      <c r="BP10" s="6"/>
      <c r="BQ10" s="6"/>
      <c r="BR10" s="6"/>
      <c r="BS10" s="31">
        <v>39138</v>
      </c>
      <c r="BT10" s="6"/>
      <c r="BU10" s="6"/>
      <c r="BV10" s="6"/>
      <c r="BW10" s="31">
        <v>39145</v>
      </c>
      <c r="BX10" s="6"/>
      <c r="BY10" s="6"/>
      <c r="BZ10" s="6"/>
      <c r="CA10" s="31">
        <v>39152</v>
      </c>
      <c r="CB10" s="6"/>
      <c r="CC10" s="6"/>
      <c r="CD10" s="6"/>
      <c r="CE10" s="31">
        <v>39159</v>
      </c>
      <c r="CF10" s="6"/>
      <c r="CG10" s="6"/>
      <c r="CH10" s="6"/>
      <c r="CI10" s="31">
        <v>39166</v>
      </c>
    </row>
    <row r="11" spans="1:87" x14ac:dyDescent="0.2">
      <c r="A11" s="353">
        <v>5</v>
      </c>
      <c r="B11" s="5" t="s">
        <v>840</v>
      </c>
      <c r="C11" s="5">
        <v>21</v>
      </c>
      <c r="D11" s="99" t="s">
        <v>19</v>
      </c>
      <c r="F11" s="8">
        <v>39026</v>
      </c>
      <c r="G11" s="8"/>
      <c r="H11" s="8"/>
      <c r="I11" s="8"/>
      <c r="J11" s="8">
        <v>39033</v>
      </c>
      <c r="K11" s="8"/>
      <c r="L11" s="8"/>
      <c r="M11" s="8"/>
      <c r="N11" s="8">
        <v>39040</v>
      </c>
      <c r="O11" s="8"/>
      <c r="P11" s="8"/>
      <c r="Q11" s="8"/>
      <c r="R11" s="8">
        <v>39047</v>
      </c>
      <c r="S11" s="8"/>
      <c r="T11" s="8"/>
      <c r="U11" s="8"/>
      <c r="V11" s="22">
        <v>39052</v>
      </c>
      <c r="W11" s="8"/>
      <c r="AA11" s="8">
        <v>39061</v>
      </c>
      <c r="AB11" s="8"/>
      <c r="AC11" s="8"/>
      <c r="AD11" s="8"/>
      <c r="AE11" s="8">
        <v>39068</v>
      </c>
      <c r="AF11" s="8"/>
      <c r="AG11" s="8"/>
      <c r="AH11" s="8"/>
      <c r="AI11" s="8">
        <v>39075</v>
      </c>
      <c r="AJ11" s="8"/>
      <c r="AK11" s="8"/>
      <c r="AL11" s="8"/>
      <c r="AM11" s="8"/>
      <c r="AN11" s="8"/>
      <c r="AO11" s="8"/>
      <c r="AP11" s="8"/>
      <c r="AQ11" s="8">
        <v>39089</v>
      </c>
      <c r="AR11" s="8"/>
      <c r="AS11" s="8"/>
      <c r="AU11" s="8">
        <v>39096</v>
      </c>
      <c r="AY11" s="8">
        <v>39103</v>
      </c>
      <c r="AZ11" s="8"/>
      <c r="BA11" s="8"/>
      <c r="BB11" s="8"/>
      <c r="BC11" s="8">
        <v>39110</v>
      </c>
      <c r="BD11" s="8"/>
      <c r="BE11" s="8"/>
      <c r="BF11" s="8"/>
      <c r="BG11" s="31" t="s">
        <v>858</v>
      </c>
      <c r="BH11" s="8"/>
      <c r="BI11" s="8"/>
      <c r="BJ11" s="8"/>
      <c r="BK11" s="31">
        <v>39124</v>
      </c>
      <c r="BN11" s="6"/>
      <c r="BO11" s="31">
        <v>39131</v>
      </c>
      <c r="BP11" s="6"/>
      <c r="BQ11" s="6"/>
      <c r="BR11" s="6"/>
      <c r="BS11" s="31">
        <v>39138</v>
      </c>
      <c r="BT11" s="6"/>
      <c r="BU11" s="6"/>
      <c r="BV11" s="6"/>
      <c r="BW11" s="31">
        <v>39145</v>
      </c>
      <c r="BX11" s="6"/>
      <c r="BY11" s="6"/>
      <c r="BZ11" s="6"/>
      <c r="CA11" s="31">
        <v>39152</v>
      </c>
      <c r="CB11" s="6"/>
      <c r="CC11" s="6"/>
      <c r="CD11" s="6"/>
      <c r="CE11" s="31">
        <v>39159</v>
      </c>
      <c r="CF11" s="6"/>
      <c r="CG11" s="6"/>
      <c r="CH11" s="6"/>
      <c r="CI11" s="31">
        <v>39166</v>
      </c>
    </row>
    <row r="12" spans="1:87" x14ac:dyDescent="0.2">
      <c r="A12" s="353">
        <v>6</v>
      </c>
      <c r="B12" s="5" t="s">
        <v>226</v>
      </c>
      <c r="C12" s="5">
        <v>20</v>
      </c>
      <c r="D12" s="99" t="s">
        <v>19</v>
      </c>
      <c r="F12" s="8"/>
      <c r="G12" s="7"/>
      <c r="H12" s="7"/>
      <c r="I12" s="7"/>
      <c r="J12" s="8">
        <v>39033</v>
      </c>
      <c r="N12" s="8"/>
      <c r="O12" s="8"/>
      <c r="P12" s="8"/>
      <c r="Q12" s="8"/>
      <c r="R12" s="8">
        <v>39047</v>
      </c>
      <c r="S12" s="8"/>
      <c r="T12" s="8"/>
      <c r="U12" s="8"/>
      <c r="V12" s="22">
        <v>39052</v>
      </c>
      <c r="W12" s="8">
        <v>39054</v>
      </c>
      <c r="AA12" s="8">
        <v>39061</v>
      </c>
      <c r="AB12" s="8"/>
      <c r="AC12" s="8"/>
      <c r="AD12" s="8"/>
      <c r="AE12" s="8">
        <v>39068</v>
      </c>
      <c r="AF12" s="8"/>
      <c r="AG12" s="8"/>
      <c r="AH12" s="8"/>
      <c r="AI12" s="8">
        <v>39075</v>
      </c>
      <c r="AJ12" s="8"/>
      <c r="AK12" s="8"/>
      <c r="AL12" s="8"/>
      <c r="AM12" s="8">
        <v>39447</v>
      </c>
      <c r="AN12" s="8"/>
      <c r="AO12" s="8"/>
      <c r="AP12" s="8"/>
      <c r="AQ12" s="8">
        <v>39089</v>
      </c>
      <c r="AR12" s="8"/>
      <c r="AS12" s="8"/>
      <c r="AU12" s="8">
        <v>39096</v>
      </c>
      <c r="AY12" s="8">
        <v>39103</v>
      </c>
      <c r="BC12" s="8">
        <v>39110</v>
      </c>
      <c r="BG12" s="31" t="s">
        <v>858</v>
      </c>
      <c r="BK12" s="31">
        <v>39124</v>
      </c>
      <c r="BL12" s="6"/>
      <c r="BM12" s="6"/>
      <c r="BN12" s="6"/>
      <c r="BO12" s="31">
        <v>39131</v>
      </c>
      <c r="BP12" s="6"/>
      <c r="BQ12" s="6"/>
      <c r="BR12" s="6"/>
      <c r="BS12" s="31">
        <v>39138</v>
      </c>
      <c r="BT12" s="6"/>
      <c r="BU12" s="6"/>
      <c r="BV12" s="6"/>
      <c r="BW12" s="31">
        <v>39145</v>
      </c>
      <c r="BX12" s="6"/>
      <c r="BY12" s="6"/>
      <c r="BZ12" s="6"/>
      <c r="CA12" s="31">
        <v>39152</v>
      </c>
      <c r="CB12" s="6"/>
      <c r="CC12" s="6"/>
      <c r="CD12" s="6"/>
      <c r="CE12" s="31">
        <v>39159</v>
      </c>
      <c r="CF12" s="6"/>
      <c r="CG12" s="6"/>
      <c r="CH12" s="6"/>
      <c r="CI12" s="31">
        <v>39166</v>
      </c>
    </row>
    <row r="13" spans="1:87" x14ac:dyDescent="0.2">
      <c r="A13" s="353">
        <v>7</v>
      </c>
      <c r="B13" s="5" t="s">
        <v>574</v>
      </c>
      <c r="C13" s="5">
        <v>18</v>
      </c>
      <c r="D13" s="99" t="s">
        <v>19</v>
      </c>
      <c r="F13" s="8">
        <v>39026</v>
      </c>
      <c r="G13" s="8"/>
      <c r="H13" s="8"/>
      <c r="I13" s="8"/>
      <c r="J13" s="8">
        <v>39033</v>
      </c>
      <c r="K13" s="8"/>
      <c r="L13" s="8"/>
      <c r="M13" s="8"/>
      <c r="N13" s="8">
        <v>39040</v>
      </c>
      <c r="O13" s="8"/>
      <c r="P13" s="8"/>
      <c r="Q13" s="8"/>
      <c r="R13" s="8">
        <v>39047</v>
      </c>
      <c r="S13" s="8"/>
      <c r="T13" s="8"/>
      <c r="U13" s="8"/>
      <c r="V13" s="22">
        <v>39052</v>
      </c>
      <c r="W13" s="8">
        <v>39054</v>
      </c>
      <c r="AA13" s="8"/>
      <c r="AB13" s="8"/>
      <c r="AC13" s="8"/>
      <c r="AD13" s="8"/>
      <c r="AE13" s="8"/>
      <c r="AF13" s="8"/>
      <c r="AG13" s="8"/>
      <c r="AH13" s="8"/>
      <c r="AI13" s="8">
        <v>39075</v>
      </c>
      <c r="AJ13" s="8"/>
      <c r="AK13" s="8"/>
      <c r="AL13" s="8"/>
      <c r="AM13" s="8">
        <v>39447</v>
      </c>
      <c r="AN13" s="8"/>
      <c r="AO13" s="8"/>
      <c r="AP13" s="8"/>
      <c r="AS13" s="8"/>
      <c r="AU13" s="8">
        <v>39096</v>
      </c>
      <c r="AY13" s="8">
        <v>39103</v>
      </c>
      <c r="BC13" s="8">
        <v>39110</v>
      </c>
      <c r="BG13" s="31" t="s">
        <v>858</v>
      </c>
      <c r="BK13" s="31">
        <v>39124</v>
      </c>
      <c r="BO13" s="32"/>
      <c r="BS13" s="31">
        <v>39138</v>
      </c>
      <c r="BW13" s="31">
        <v>39145</v>
      </c>
      <c r="CA13" s="31">
        <v>39152</v>
      </c>
      <c r="CE13" s="31">
        <v>39159</v>
      </c>
      <c r="CI13" s="31">
        <v>39166</v>
      </c>
    </row>
    <row r="14" spans="1:87" x14ac:dyDescent="0.2">
      <c r="A14" s="353">
        <v>8</v>
      </c>
      <c r="B14" s="5" t="s">
        <v>413</v>
      </c>
      <c r="C14" s="5">
        <v>18</v>
      </c>
      <c r="D14" s="99"/>
      <c r="F14" s="7"/>
      <c r="G14" s="7"/>
      <c r="H14" s="7"/>
      <c r="I14" s="7"/>
      <c r="J14" s="8">
        <v>39033</v>
      </c>
      <c r="N14" s="8">
        <v>39040</v>
      </c>
      <c r="O14" s="8"/>
      <c r="P14" s="8"/>
      <c r="Q14" s="8"/>
      <c r="R14" s="8">
        <v>39047</v>
      </c>
      <c r="S14" s="8"/>
      <c r="T14" s="8"/>
      <c r="U14" s="8"/>
      <c r="V14" s="22"/>
      <c r="W14" s="8">
        <v>39054</v>
      </c>
      <c r="AA14" s="8">
        <v>39061</v>
      </c>
      <c r="AB14" s="8"/>
      <c r="AC14" s="8"/>
      <c r="AD14" s="8"/>
      <c r="AE14" s="8"/>
      <c r="AF14" s="8"/>
      <c r="AG14" s="8"/>
      <c r="AH14" s="8"/>
      <c r="AI14" s="8">
        <v>39075</v>
      </c>
      <c r="AJ14" s="8"/>
      <c r="AK14" s="8"/>
      <c r="AL14" s="8"/>
      <c r="AM14" s="8">
        <v>39447</v>
      </c>
      <c r="AN14" s="8"/>
      <c r="AO14" s="8"/>
      <c r="AP14" s="8"/>
      <c r="AQ14" s="8">
        <v>39089</v>
      </c>
      <c r="AR14" s="8"/>
      <c r="AU14" s="8">
        <v>39096</v>
      </c>
      <c r="AY14" s="8">
        <v>39103</v>
      </c>
      <c r="BC14" s="8">
        <v>39110</v>
      </c>
      <c r="BG14" s="31"/>
      <c r="BK14" s="31">
        <v>39124</v>
      </c>
      <c r="BO14" s="31">
        <v>39131</v>
      </c>
      <c r="BS14" s="31">
        <v>39138</v>
      </c>
      <c r="BW14" s="31">
        <v>39145</v>
      </c>
      <c r="BX14" s="6"/>
      <c r="BY14" s="6"/>
      <c r="BZ14" s="6"/>
      <c r="CA14" s="6"/>
      <c r="CB14" s="6"/>
      <c r="CC14" s="6"/>
      <c r="CD14" s="6"/>
      <c r="CE14" s="6"/>
      <c r="CI14" s="31">
        <v>39166</v>
      </c>
    </row>
    <row r="15" spans="1:87" x14ac:dyDescent="0.2">
      <c r="A15" s="353">
        <v>9</v>
      </c>
      <c r="B15" s="5" t="s">
        <v>225</v>
      </c>
      <c r="C15" s="5">
        <v>17</v>
      </c>
      <c r="D15" s="99" t="s">
        <v>42</v>
      </c>
      <c r="F15" s="8">
        <v>39026</v>
      </c>
      <c r="G15" s="8"/>
      <c r="H15" s="8"/>
      <c r="I15" s="8"/>
      <c r="J15" s="8">
        <v>39033</v>
      </c>
      <c r="K15" s="8"/>
      <c r="L15" s="8"/>
      <c r="M15" s="8"/>
      <c r="N15" s="8">
        <v>39040</v>
      </c>
      <c r="O15" s="8"/>
      <c r="P15" s="8"/>
      <c r="Q15" s="8"/>
      <c r="R15" s="8">
        <v>39047</v>
      </c>
      <c r="S15" s="8"/>
      <c r="T15" s="8"/>
      <c r="U15" s="8"/>
      <c r="V15" s="22">
        <v>39052</v>
      </c>
      <c r="W15" s="8">
        <v>39054</v>
      </c>
      <c r="AA15" s="8">
        <v>39061</v>
      </c>
      <c r="AB15" s="8"/>
      <c r="AC15" s="8"/>
      <c r="AD15" s="8"/>
      <c r="AE15" s="8">
        <v>39068</v>
      </c>
      <c r="AF15" s="8"/>
      <c r="AG15" s="8"/>
      <c r="AH15" s="8"/>
      <c r="AI15" s="8">
        <v>39075</v>
      </c>
      <c r="AJ15" s="8"/>
      <c r="AK15" s="8"/>
      <c r="AL15" s="8"/>
      <c r="AM15" s="8"/>
      <c r="AO15" s="8"/>
      <c r="AP15" s="8"/>
      <c r="AQ15" s="8">
        <v>39089</v>
      </c>
      <c r="AR15" s="8"/>
      <c r="AS15" s="8"/>
      <c r="AU15" s="8">
        <v>39096</v>
      </c>
      <c r="AY15" s="8">
        <v>39103</v>
      </c>
      <c r="BC15" s="8">
        <v>39110</v>
      </c>
      <c r="BG15" s="31"/>
      <c r="BO15" s="32"/>
      <c r="BW15" s="31">
        <v>39145</v>
      </c>
      <c r="CA15" s="31">
        <v>39152</v>
      </c>
      <c r="CE15" s="31">
        <v>39159</v>
      </c>
      <c r="CF15" s="6"/>
      <c r="CG15" s="6"/>
      <c r="CH15" s="6"/>
      <c r="CI15" s="6"/>
    </row>
    <row r="16" spans="1:87" x14ac:dyDescent="0.2">
      <c r="A16" s="353">
        <v>10</v>
      </c>
      <c r="B16" s="5" t="s">
        <v>35</v>
      </c>
      <c r="C16" s="5">
        <v>17</v>
      </c>
      <c r="D16" s="99" t="s">
        <v>19</v>
      </c>
      <c r="F16" s="8"/>
      <c r="G16" s="7"/>
      <c r="H16" s="7"/>
      <c r="I16" s="7"/>
      <c r="J16" s="8">
        <v>39033</v>
      </c>
      <c r="N16" s="8"/>
      <c r="O16" s="8"/>
      <c r="P16" s="8"/>
      <c r="Q16" s="8"/>
      <c r="R16" s="8"/>
      <c r="S16" s="8"/>
      <c r="T16" s="8"/>
      <c r="U16" s="8"/>
      <c r="V16" s="22">
        <v>39052</v>
      </c>
      <c r="W16" s="8">
        <v>39054</v>
      </c>
      <c r="AA16" s="8">
        <v>39061</v>
      </c>
      <c r="AD16" s="8"/>
      <c r="AE16" s="8">
        <v>39068</v>
      </c>
      <c r="AF16" s="8"/>
      <c r="AG16" s="8"/>
      <c r="AH16" s="8"/>
      <c r="AI16" s="8">
        <v>39075</v>
      </c>
      <c r="AJ16" s="8"/>
      <c r="AK16" s="8"/>
      <c r="AL16" s="8"/>
      <c r="AM16" s="8"/>
      <c r="AN16" s="8"/>
      <c r="AO16" s="8"/>
      <c r="AP16" s="8"/>
      <c r="AQ16" s="8">
        <v>39089</v>
      </c>
      <c r="AR16" s="8"/>
      <c r="AU16" s="8">
        <v>39096</v>
      </c>
      <c r="BC16" s="8">
        <v>39110</v>
      </c>
      <c r="BG16" s="31" t="s">
        <v>858</v>
      </c>
      <c r="BK16" s="31">
        <v>39124</v>
      </c>
      <c r="BO16" s="32"/>
      <c r="BS16" s="31">
        <v>39138</v>
      </c>
      <c r="BW16" s="31">
        <v>39145</v>
      </c>
      <c r="CA16" s="31">
        <v>39152</v>
      </c>
      <c r="CI16" s="31">
        <v>39166</v>
      </c>
    </row>
    <row r="17" spans="1:87" x14ac:dyDescent="0.2">
      <c r="A17" s="353"/>
      <c r="B17" s="5" t="s">
        <v>90</v>
      </c>
      <c r="C17" s="5">
        <v>17</v>
      </c>
      <c r="D17" s="99" t="s">
        <v>19</v>
      </c>
      <c r="F17" s="8">
        <v>39026</v>
      </c>
      <c r="G17" s="8"/>
      <c r="H17" s="8"/>
      <c r="I17" s="8"/>
      <c r="J17" s="8">
        <v>39033</v>
      </c>
      <c r="K17" s="8"/>
      <c r="L17" s="8"/>
      <c r="M17" s="8"/>
      <c r="N17" s="8">
        <v>39040</v>
      </c>
      <c r="O17" s="8"/>
      <c r="P17" s="8"/>
      <c r="Q17" s="8"/>
      <c r="R17" s="8">
        <v>39047</v>
      </c>
      <c r="S17" s="8"/>
      <c r="T17" s="8"/>
      <c r="U17" s="8"/>
      <c r="V17" s="22">
        <v>39052</v>
      </c>
      <c r="W17" s="8">
        <v>39054</v>
      </c>
      <c r="AA17" s="8">
        <v>39061</v>
      </c>
      <c r="AB17" s="8"/>
      <c r="AC17" s="8"/>
      <c r="AD17" s="8"/>
      <c r="AE17" s="8">
        <v>39068</v>
      </c>
      <c r="AF17" s="8"/>
      <c r="AG17" s="8"/>
      <c r="AH17" s="8"/>
      <c r="AI17" s="8">
        <v>39075</v>
      </c>
      <c r="AJ17" s="8"/>
      <c r="AK17" s="8"/>
      <c r="AL17" s="8"/>
      <c r="AM17" s="8">
        <v>39447</v>
      </c>
      <c r="AN17" s="8"/>
      <c r="AO17" s="8"/>
      <c r="AP17" s="8"/>
      <c r="AQ17" s="8">
        <v>39089</v>
      </c>
      <c r="AR17" s="8"/>
      <c r="AS17" s="8"/>
      <c r="AV17" s="8"/>
      <c r="AW17" s="8"/>
      <c r="AX17" s="8"/>
      <c r="AY17" s="8"/>
      <c r="BC17" s="8">
        <v>39110</v>
      </c>
      <c r="BG17" s="31" t="s">
        <v>858</v>
      </c>
      <c r="BO17" s="31">
        <v>39131</v>
      </c>
      <c r="BW17" s="31">
        <v>39145</v>
      </c>
      <c r="CA17" s="31">
        <v>39152</v>
      </c>
      <c r="CE17" s="31">
        <v>39159</v>
      </c>
    </row>
    <row r="18" spans="1:87" x14ac:dyDescent="0.2">
      <c r="A18" s="353"/>
      <c r="B18" s="5" t="s">
        <v>49</v>
      </c>
      <c r="C18" s="5">
        <v>17</v>
      </c>
      <c r="D18" s="99" t="s">
        <v>19</v>
      </c>
      <c r="F18" s="8"/>
      <c r="G18" s="7"/>
      <c r="H18" s="7"/>
      <c r="I18" s="7"/>
      <c r="J18" s="8">
        <v>39033</v>
      </c>
      <c r="N18" s="8">
        <v>39040</v>
      </c>
      <c r="O18" s="8"/>
      <c r="P18" s="8"/>
      <c r="Q18" s="8"/>
      <c r="R18" s="8"/>
      <c r="S18" s="8"/>
      <c r="T18" s="8"/>
      <c r="U18" s="8"/>
      <c r="V18" s="22">
        <v>39052</v>
      </c>
      <c r="W18" s="8">
        <v>39054</v>
      </c>
      <c r="AA18" s="8">
        <v>39061</v>
      </c>
      <c r="AB18" s="8"/>
      <c r="AC18" s="8"/>
      <c r="AD18" s="8"/>
      <c r="AE18" s="8"/>
      <c r="AF18" s="8"/>
      <c r="AH18" s="8"/>
      <c r="AI18" s="8">
        <v>39075</v>
      </c>
      <c r="AJ18" s="8"/>
      <c r="AK18" s="8"/>
      <c r="AL18" s="8"/>
      <c r="AM18" s="8">
        <v>39447</v>
      </c>
      <c r="AN18" s="8"/>
      <c r="AO18" s="8"/>
      <c r="AP18" s="8"/>
      <c r="AQ18" s="8">
        <v>39089</v>
      </c>
      <c r="AR18" s="8"/>
      <c r="AS18" s="8"/>
      <c r="AY18" s="8">
        <v>39103</v>
      </c>
      <c r="BC18" s="8">
        <v>39110</v>
      </c>
      <c r="BG18" s="31" t="s">
        <v>858</v>
      </c>
      <c r="BK18" s="31">
        <v>39124</v>
      </c>
      <c r="BO18" s="31">
        <v>39131</v>
      </c>
      <c r="BS18" s="31">
        <v>39138</v>
      </c>
      <c r="BW18" s="31">
        <v>39145</v>
      </c>
      <c r="CE18" s="31">
        <v>39159</v>
      </c>
    </row>
    <row r="19" spans="1:87" x14ac:dyDescent="0.2">
      <c r="A19" s="353">
        <v>13</v>
      </c>
      <c r="B19" s="5" t="s">
        <v>250</v>
      </c>
      <c r="C19" s="5">
        <v>16</v>
      </c>
      <c r="D19" s="99" t="s">
        <v>36</v>
      </c>
      <c r="F19" s="8">
        <v>39026</v>
      </c>
      <c r="G19" s="8"/>
      <c r="H19" s="8"/>
      <c r="I19" s="8"/>
      <c r="J19" s="8">
        <v>39033</v>
      </c>
      <c r="K19" s="8"/>
      <c r="L19" s="8"/>
      <c r="M19" s="8"/>
      <c r="N19" s="8">
        <v>39040</v>
      </c>
      <c r="O19" s="8"/>
      <c r="P19" s="8"/>
      <c r="Q19" s="8"/>
      <c r="R19" s="8">
        <v>39047</v>
      </c>
      <c r="S19" s="8"/>
      <c r="T19" s="8"/>
      <c r="U19" s="8"/>
      <c r="V19" s="22">
        <v>39052</v>
      </c>
      <c r="W19" s="8">
        <v>39054</v>
      </c>
      <c r="AA19" s="8">
        <v>39061</v>
      </c>
      <c r="AB19" s="8"/>
      <c r="AC19" s="8"/>
      <c r="AD19" s="8"/>
      <c r="AE19" s="8"/>
      <c r="AF19" s="8"/>
      <c r="AG19" s="8"/>
      <c r="AH19" s="8"/>
      <c r="AI19" s="8">
        <v>39075</v>
      </c>
      <c r="AJ19" s="8"/>
      <c r="AK19" s="8"/>
      <c r="AL19" s="8"/>
      <c r="AM19" s="8">
        <v>39447</v>
      </c>
      <c r="AN19" s="8"/>
      <c r="AO19" s="8"/>
      <c r="AP19" s="8"/>
      <c r="AQ19" s="8">
        <v>39089</v>
      </c>
      <c r="AR19" s="8"/>
      <c r="AS19" s="8"/>
      <c r="AU19" s="8">
        <v>39096</v>
      </c>
      <c r="AY19" s="8">
        <v>39103</v>
      </c>
      <c r="BC19" s="8">
        <v>39110</v>
      </c>
      <c r="BG19" s="31" t="s">
        <v>858</v>
      </c>
      <c r="BO19" s="31">
        <v>39131</v>
      </c>
      <c r="BP19" s="6"/>
      <c r="BQ19" s="6"/>
      <c r="BR19" s="6"/>
      <c r="BS19" s="31">
        <v>39138</v>
      </c>
      <c r="BT19" s="6"/>
      <c r="BU19" s="6"/>
      <c r="BV19" s="6"/>
      <c r="BW19" s="6"/>
    </row>
    <row r="20" spans="1:87" x14ac:dyDescent="0.2">
      <c r="A20" s="353">
        <v>14</v>
      </c>
      <c r="B20" s="5" t="s">
        <v>50</v>
      </c>
      <c r="C20" s="5">
        <v>16</v>
      </c>
      <c r="D20" s="99" t="s">
        <v>19</v>
      </c>
      <c r="F20" s="8">
        <v>39026</v>
      </c>
      <c r="G20" s="8"/>
      <c r="H20" s="8"/>
      <c r="I20" s="8"/>
      <c r="J20" s="8">
        <v>39033</v>
      </c>
      <c r="K20" s="8"/>
      <c r="L20" s="8"/>
      <c r="M20" s="8"/>
      <c r="N20" s="8">
        <v>39040</v>
      </c>
      <c r="O20" s="8"/>
      <c r="P20" s="8"/>
      <c r="Q20" s="8"/>
      <c r="R20" s="8">
        <v>39047</v>
      </c>
      <c r="S20" s="8"/>
      <c r="T20" s="8"/>
      <c r="U20" s="8"/>
      <c r="V20" s="22">
        <v>39052</v>
      </c>
      <c r="W20" s="8"/>
      <c r="AA20" s="8"/>
      <c r="AB20" s="8"/>
      <c r="AC20" s="8"/>
      <c r="AD20" s="8"/>
      <c r="AE20" s="8"/>
      <c r="AF20" s="7"/>
      <c r="AG20" s="8"/>
      <c r="AH20" s="8"/>
      <c r="AI20" s="8">
        <v>39075</v>
      </c>
      <c r="AJ20" s="8"/>
      <c r="AK20" s="8"/>
      <c r="AL20" s="8"/>
      <c r="AM20" s="8">
        <v>39447</v>
      </c>
      <c r="AN20" s="8"/>
      <c r="AO20" s="8"/>
      <c r="AP20" s="8"/>
      <c r="AQ20" s="8">
        <v>39089</v>
      </c>
      <c r="AU20" s="8">
        <v>39096</v>
      </c>
      <c r="AY20" s="8">
        <v>39103</v>
      </c>
      <c r="BC20" s="8">
        <v>39110</v>
      </c>
      <c r="BG20" s="31"/>
      <c r="BK20" s="31">
        <v>39124</v>
      </c>
      <c r="BO20" s="31">
        <v>39131</v>
      </c>
      <c r="CA20" s="31">
        <v>39152</v>
      </c>
      <c r="CI20" s="31">
        <v>39166</v>
      </c>
    </row>
    <row r="21" spans="1:87" x14ac:dyDescent="0.2">
      <c r="A21" s="353"/>
      <c r="B21" s="5" t="s">
        <v>526</v>
      </c>
      <c r="C21" s="5">
        <v>16</v>
      </c>
      <c r="D21" s="99" t="s">
        <v>19</v>
      </c>
      <c r="F21" s="8"/>
      <c r="G21" s="7"/>
      <c r="H21" s="7"/>
      <c r="I21" s="7"/>
      <c r="N21" s="8">
        <v>39040</v>
      </c>
      <c r="O21" s="8"/>
      <c r="P21" s="8"/>
      <c r="Q21" s="8"/>
      <c r="R21" s="8">
        <v>39047</v>
      </c>
      <c r="S21" s="8"/>
      <c r="T21" s="8"/>
      <c r="U21" s="8"/>
      <c r="V21" s="8"/>
      <c r="W21" s="8">
        <v>39054</v>
      </c>
      <c r="AA21" s="8">
        <v>39061</v>
      </c>
      <c r="AD21" s="8"/>
      <c r="AE21" s="8">
        <v>39068</v>
      </c>
      <c r="AF21" s="7"/>
      <c r="AG21" s="8"/>
      <c r="AH21" s="8"/>
      <c r="AI21" s="8">
        <v>39075</v>
      </c>
      <c r="AJ21" s="8"/>
      <c r="AK21" s="8"/>
      <c r="AL21" s="8"/>
      <c r="AM21" s="8">
        <v>39447</v>
      </c>
      <c r="AN21" s="8"/>
      <c r="AO21" s="8"/>
      <c r="AP21" s="8"/>
      <c r="AQ21" s="8">
        <v>39089</v>
      </c>
      <c r="AR21" s="8"/>
      <c r="AU21" s="8">
        <v>39096</v>
      </c>
      <c r="AY21" s="8">
        <v>39103</v>
      </c>
      <c r="BC21" s="8">
        <v>39110</v>
      </c>
      <c r="BG21" s="31"/>
      <c r="BK21" s="31">
        <v>39124</v>
      </c>
      <c r="BO21" s="32"/>
      <c r="BW21" s="31">
        <v>39145</v>
      </c>
      <c r="CA21" s="31">
        <v>39152</v>
      </c>
      <c r="CE21" s="31">
        <v>39159</v>
      </c>
      <c r="CI21" s="31">
        <v>39166</v>
      </c>
    </row>
    <row r="22" spans="1:87" x14ac:dyDescent="0.2">
      <c r="A22" s="353">
        <v>16</v>
      </c>
      <c r="B22" s="5" t="s">
        <v>143</v>
      </c>
      <c r="C22" s="5">
        <v>14</v>
      </c>
      <c r="D22" s="99"/>
      <c r="F22" s="7"/>
      <c r="G22" s="8"/>
      <c r="H22" s="8"/>
      <c r="I22" s="8"/>
      <c r="J22" s="8">
        <v>39033</v>
      </c>
      <c r="K22" s="8"/>
      <c r="L22" s="8"/>
      <c r="M22" s="8"/>
      <c r="N22" s="8"/>
      <c r="O22" s="7"/>
      <c r="P22" s="7"/>
      <c r="Q22" s="7"/>
      <c r="R22" s="8">
        <v>39047</v>
      </c>
      <c r="S22" s="8"/>
      <c r="T22" s="8"/>
      <c r="U22" s="8"/>
      <c r="V22" s="8"/>
      <c r="W22" s="8"/>
      <c r="AA22" s="8">
        <v>39061</v>
      </c>
      <c r="AB22" s="8"/>
      <c r="AC22" s="8"/>
      <c r="AD22" s="8"/>
      <c r="AE22" s="8">
        <v>39068</v>
      </c>
      <c r="AF22" s="7"/>
      <c r="AG22" s="8"/>
      <c r="AH22" s="8"/>
      <c r="AI22" s="8">
        <v>39075</v>
      </c>
      <c r="AJ22" s="8"/>
      <c r="AL22" s="8"/>
      <c r="AM22" s="8"/>
      <c r="AN22" s="8"/>
      <c r="AO22" s="8"/>
      <c r="AP22" s="8"/>
      <c r="AQ22" s="8">
        <v>39089</v>
      </c>
      <c r="AS22" s="8"/>
      <c r="AU22" s="8">
        <v>39096</v>
      </c>
      <c r="BC22" s="8">
        <v>39110</v>
      </c>
      <c r="BG22" s="31" t="s">
        <v>858</v>
      </c>
      <c r="BO22" s="31">
        <v>39131</v>
      </c>
      <c r="BS22" s="31">
        <v>39138</v>
      </c>
      <c r="CA22" s="31">
        <v>39152</v>
      </c>
      <c r="CE22" s="31">
        <v>39159</v>
      </c>
    </row>
    <row r="23" spans="1:87" x14ac:dyDescent="0.2">
      <c r="A23" s="353">
        <v>17</v>
      </c>
      <c r="B23" s="5" t="s">
        <v>115</v>
      </c>
      <c r="C23" s="5">
        <v>13</v>
      </c>
      <c r="D23" s="99"/>
      <c r="F23" s="8">
        <v>39026</v>
      </c>
      <c r="G23" s="8"/>
      <c r="H23" s="8"/>
      <c r="I23" s="8"/>
      <c r="J23" s="8">
        <v>39033</v>
      </c>
      <c r="N23" s="8"/>
      <c r="O23" s="8"/>
      <c r="P23" s="8"/>
      <c r="Q23" s="8"/>
      <c r="R23" s="8">
        <v>39047</v>
      </c>
      <c r="S23" s="8"/>
      <c r="T23" s="8"/>
      <c r="U23" s="8"/>
      <c r="V23" s="8"/>
      <c r="W23" s="8">
        <v>39054</v>
      </c>
      <c r="AA23" s="8">
        <v>39061</v>
      </c>
      <c r="AD23" s="8"/>
      <c r="AE23" s="8"/>
      <c r="AF23" s="8"/>
      <c r="AG23" s="8"/>
      <c r="AH23" s="8"/>
      <c r="AI23" s="8">
        <v>39075</v>
      </c>
      <c r="AK23" s="8"/>
      <c r="AL23" s="8"/>
      <c r="AM23" s="8"/>
      <c r="AN23" s="8"/>
      <c r="AO23" s="8"/>
      <c r="AP23" s="8"/>
      <c r="AQ23" s="8">
        <v>39089</v>
      </c>
      <c r="AR23" s="8"/>
      <c r="AS23" s="8"/>
      <c r="AU23" s="8">
        <v>39096</v>
      </c>
      <c r="AY23" s="8">
        <v>39103</v>
      </c>
      <c r="BG23" s="31"/>
      <c r="BS23" s="31">
        <v>39138</v>
      </c>
      <c r="CA23" s="31">
        <v>39152</v>
      </c>
      <c r="CE23" s="31">
        <v>39159</v>
      </c>
      <c r="CI23" s="31">
        <v>39166</v>
      </c>
    </row>
    <row r="24" spans="1:87" x14ac:dyDescent="0.2">
      <c r="A24" s="353">
        <v>18</v>
      </c>
      <c r="B24" s="5" t="s">
        <v>524</v>
      </c>
      <c r="C24" s="5">
        <v>12</v>
      </c>
      <c r="D24" s="99" t="s">
        <v>32</v>
      </c>
      <c r="F24" s="8">
        <v>39026</v>
      </c>
      <c r="G24" s="8"/>
      <c r="H24" s="8"/>
      <c r="I24" s="8"/>
      <c r="J24" s="8">
        <v>39033</v>
      </c>
      <c r="K24" s="8"/>
      <c r="L24" s="8"/>
      <c r="M24" s="8"/>
      <c r="N24" s="8">
        <v>39040</v>
      </c>
      <c r="O24" s="8"/>
      <c r="P24" s="8"/>
      <c r="Q24" s="8"/>
      <c r="R24" s="8">
        <v>39047</v>
      </c>
      <c r="S24" s="8"/>
      <c r="T24" s="8"/>
      <c r="U24" s="8"/>
      <c r="V24" s="22">
        <v>39052</v>
      </c>
      <c r="W24" s="8">
        <v>39054</v>
      </c>
      <c r="AA24" s="8">
        <v>39061</v>
      </c>
      <c r="AB24" s="8"/>
      <c r="AC24" s="8"/>
      <c r="AD24" s="8"/>
      <c r="AE24" s="8"/>
      <c r="AF24" s="8"/>
      <c r="AG24" s="8"/>
      <c r="AH24" s="8"/>
      <c r="AI24" s="8">
        <v>39075</v>
      </c>
      <c r="AJ24" s="8"/>
      <c r="AK24" s="8"/>
      <c r="AL24" s="8"/>
      <c r="AM24" s="8"/>
      <c r="AN24" s="8"/>
      <c r="AO24" s="8"/>
      <c r="AP24" s="8"/>
      <c r="AQ24" s="8"/>
      <c r="AR24" s="8"/>
      <c r="AT24" s="8"/>
      <c r="AU24" s="8"/>
      <c r="BG24" s="31"/>
      <c r="BW24" s="31">
        <v>39145</v>
      </c>
      <c r="CE24" s="31">
        <v>39159</v>
      </c>
    </row>
    <row r="25" spans="1:87" x14ac:dyDescent="0.2">
      <c r="A25" s="353">
        <v>19</v>
      </c>
      <c r="B25" s="5" t="s">
        <v>254</v>
      </c>
      <c r="C25" s="5">
        <v>12</v>
      </c>
      <c r="D25" s="99" t="s">
        <v>19</v>
      </c>
      <c r="F25" s="8">
        <v>39026</v>
      </c>
      <c r="G25" s="8"/>
      <c r="H25" s="8"/>
      <c r="I25" s="8"/>
      <c r="J25" s="8"/>
      <c r="K25" s="8"/>
      <c r="L25" s="8"/>
      <c r="M25" s="8"/>
      <c r="N25" s="8"/>
      <c r="O25" s="8"/>
      <c r="P25" s="8"/>
      <c r="Q25" s="8"/>
      <c r="R25" s="8">
        <v>39047</v>
      </c>
      <c r="S25" s="8"/>
      <c r="T25" s="8"/>
      <c r="U25" s="8"/>
      <c r="V25" s="22">
        <v>39052</v>
      </c>
      <c r="W25" s="8">
        <v>39054</v>
      </c>
      <c r="AA25" s="8">
        <v>39061</v>
      </c>
      <c r="AD25" s="8"/>
      <c r="AE25" s="7"/>
      <c r="AF25" s="8"/>
      <c r="AG25" s="8"/>
      <c r="AH25" s="8"/>
      <c r="AI25" s="8">
        <v>39075</v>
      </c>
      <c r="AJ25" s="8"/>
      <c r="AK25" s="8"/>
      <c r="AL25" s="8"/>
      <c r="AM25" s="8"/>
      <c r="AN25" s="8"/>
      <c r="AO25" s="8"/>
      <c r="AP25" s="8"/>
      <c r="AQ25" s="8">
        <v>39089</v>
      </c>
      <c r="AU25" s="8">
        <v>39096</v>
      </c>
      <c r="BC25" s="8">
        <v>39110</v>
      </c>
      <c r="BG25" s="31" t="s">
        <v>858</v>
      </c>
      <c r="BW25" s="31">
        <v>39145</v>
      </c>
      <c r="CE25" s="31">
        <v>39159</v>
      </c>
    </row>
    <row r="26" spans="1:87" x14ac:dyDescent="0.2">
      <c r="A26" s="353">
        <v>20</v>
      </c>
      <c r="B26" s="5" t="s">
        <v>529</v>
      </c>
      <c r="C26" s="5">
        <v>12</v>
      </c>
      <c r="D26" s="99"/>
      <c r="F26" s="7"/>
      <c r="G26" s="8"/>
      <c r="H26" s="8"/>
      <c r="I26" s="8"/>
      <c r="J26" s="8">
        <v>39033</v>
      </c>
      <c r="K26" s="8"/>
      <c r="L26" s="8"/>
      <c r="M26" s="8"/>
      <c r="N26" s="8">
        <v>39040</v>
      </c>
      <c r="O26" s="8"/>
      <c r="P26" s="8"/>
      <c r="Q26" s="8"/>
      <c r="R26" s="8"/>
      <c r="S26" s="8"/>
      <c r="T26" s="8"/>
      <c r="U26" s="8"/>
      <c r="V26" s="8"/>
      <c r="AD26" s="8"/>
      <c r="AE26" s="8">
        <v>39068</v>
      </c>
      <c r="AF26" s="7"/>
      <c r="AG26" s="8"/>
      <c r="AH26" s="8"/>
      <c r="AI26" s="8"/>
      <c r="AU26" s="8">
        <v>39096</v>
      </c>
      <c r="AY26" s="8">
        <v>39103</v>
      </c>
      <c r="BC26" s="8">
        <v>39110</v>
      </c>
      <c r="BG26" s="31" t="s">
        <v>858</v>
      </c>
      <c r="BO26" s="31">
        <v>39131</v>
      </c>
      <c r="BS26" s="31">
        <v>39138</v>
      </c>
      <c r="BW26" s="31">
        <v>39145</v>
      </c>
      <c r="CA26" s="31">
        <v>39152</v>
      </c>
      <c r="CE26" s="31">
        <v>39159</v>
      </c>
    </row>
    <row r="27" spans="1:87" x14ac:dyDescent="0.2">
      <c r="A27" s="353"/>
      <c r="B27" s="5" t="s">
        <v>844</v>
      </c>
      <c r="C27" s="5">
        <v>12</v>
      </c>
      <c r="D27" s="103"/>
      <c r="F27" s="8">
        <v>39026</v>
      </c>
      <c r="G27" s="8"/>
      <c r="H27" s="8"/>
      <c r="I27" s="8"/>
      <c r="J27" s="8">
        <v>39033</v>
      </c>
      <c r="K27" s="8"/>
      <c r="L27" s="8"/>
      <c r="M27" s="8"/>
      <c r="N27" s="8">
        <v>39040</v>
      </c>
      <c r="O27" s="8"/>
      <c r="P27" s="8"/>
      <c r="Q27" s="8"/>
      <c r="R27" s="8">
        <v>39047</v>
      </c>
      <c r="S27" s="8"/>
      <c r="T27" s="8"/>
      <c r="U27" s="8"/>
      <c r="V27" s="22"/>
      <c r="W27" s="8">
        <v>39054</v>
      </c>
      <c r="AA27" s="8">
        <v>39061</v>
      </c>
      <c r="AB27" s="8"/>
      <c r="AC27" s="8"/>
      <c r="AD27" s="8"/>
      <c r="AE27" s="8">
        <v>39068</v>
      </c>
      <c r="AF27" s="8"/>
      <c r="AG27" s="8"/>
      <c r="AH27" s="8"/>
      <c r="AI27" s="8"/>
      <c r="AK27" s="8"/>
      <c r="AL27" s="8"/>
      <c r="AM27" s="8">
        <v>39447</v>
      </c>
      <c r="AO27" s="8"/>
      <c r="AP27" s="8"/>
      <c r="AQ27" s="8">
        <v>39089</v>
      </c>
      <c r="AR27" s="8"/>
      <c r="AS27" s="8"/>
      <c r="BC27" s="8">
        <v>39110</v>
      </c>
      <c r="BG27" s="31"/>
      <c r="BO27" s="31">
        <v>39131</v>
      </c>
      <c r="CE27" s="31">
        <v>39159</v>
      </c>
    </row>
    <row r="28" spans="1:87" x14ac:dyDescent="0.2">
      <c r="A28" s="353">
        <v>22</v>
      </c>
      <c r="B28" s="5" t="s">
        <v>134</v>
      </c>
      <c r="C28" s="5">
        <v>11</v>
      </c>
      <c r="D28" s="99" t="s">
        <v>36</v>
      </c>
      <c r="F28" s="8"/>
      <c r="G28" s="8"/>
      <c r="H28" s="8"/>
      <c r="I28" s="8"/>
      <c r="N28" s="8"/>
      <c r="O28" s="8"/>
      <c r="P28" s="8"/>
      <c r="Q28" s="8"/>
      <c r="R28" s="8"/>
      <c r="S28" s="8"/>
      <c r="T28" s="8"/>
      <c r="U28" s="8"/>
      <c r="V28" s="8"/>
      <c r="W28" s="8"/>
      <c r="AA28" s="8">
        <v>39061</v>
      </c>
      <c r="AB28" s="8"/>
      <c r="AC28" s="8"/>
      <c r="AD28" s="8"/>
      <c r="AE28" s="8">
        <v>39068</v>
      </c>
      <c r="AF28" s="7"/>
      <c r="AG28" s="8"/>
      <c r="AH28" s="8"/>
      <c r="AI28" s="8">
        <v>39075</v>
      </c>
      <c r="AJ28" s="8"/>
      <c r="AL28" s="8"/>
      <c r="AN28" s="8"/>
      <c r="AU28" s="8">
        <v>39096</v>
      </c>
      <c r="AY28" s="8">
        <v>39103</v>
      </c>
      <c r="BC28" s="8">
        <v>39110</v>
      </c>
      <c r="BG28" s="31" t="s">
        <v>858</v>
      </c>
      <c r="BK28" s="31">
        <v>39124</v>
      </c>
      <c r="BO28" s="31">
        <v>39131</v>
      </c>
      <c r="BS28" s="31">
        <v>39138</v>
      </c>
      <c r="CI28" s="31">
        <v>39166</v>
      </c>
    </row>
    <row r="29" spans="1:87" x14ac:dyDescent="0.2">
      <c r="A29" s="353">
        <v>23</v>
      </c>
      <c r="B29" s="5" t="s">
        <v>104</v>
      </c>
      <c r="C29" s="5">
        <v>10</v>
      </c>
      <c r="D29" s="99" t="s">
        <v>36</v>
      </c>
      <c r="F29" s="7"/>
      <c r="G29" s="8"/>
      <c r="H29" s="8"/>
      <c r="I29" s="8"/>
      <c r="K29" s="7"/>
      <c r="L29" s="7"/>
      <c r="M29" s="7"/>
      <c r="N29" s="7"/>
      <c r="O29" s="8"/>
      <c r="P29" s="8"/>
      <c r="Q29" s="8"/>
      <c r="R29" s="8"/>
      <c r="S29" s="8"/>
      <c r="T29" s="8"/>
      <c r="U29" s="8"/>
      <c r="V29" s="22">
        <v>39052</v>
      </c>
      <c r="W29" s="8">
        <v>39054</v>
      </c>
      <c r="AA29" s="8">
        <v>39061</v>
      </c>
      <c r="AD29" s="8"/>
      <c r="AE29" s="8">
        <v>39068</v>
      </c>
      <c r="AF29" s="8"/>
      <c r="AG29" s="8"/>
      <c r="AH29" s="8"/>
      <c r="AI29" s="8">
        <v>39075</v>
      </c>
      <c r="AJ29" s="8"/>
      <c r="AN29" s="8"/>
      <c r="AO29" s="8"/>
      <c r="AP29" s="8"/>
      <c r="AQ29" s="8"/>
      <c r="BG29" s="31"/>
      <c r="BS29" s="31">
        <v>39138</v>
      </c>
      <c r="BW29" s="31">
        <v>39145</v>
      </c>
      <c r="CA29" s="31">
        <v>39152</v>
      </c>
      <c r="CE29" s="31">
        <v>39159</v>
      </c>
      <c r="CI29" s="31">
        <v>39166</v>
      </c>
    </row>
    <row r="30" spans="1:87" x14ac:dyDescent="0.2">
      <c r="A30" s="353"/>
      <c r="B30" s="5" t="s">
        <v>240</v>
      </c>
      <c r="C30" s="5">
        <v>10</v>
      </c>
      <c r="D30" s="99" t="s">
        <v>42</v>
      </c>
      <c r="F30" s="8">
        <v>39026</v>
      </c>
      <c r="G30" s="8"/>
      <c r="H30" s="8"/>
      <c r="I30" s="8"/>
      <c r="K30" s="8"/>
      <c r="L30" s="8"/>
      <c r="M30" s="8"/>
      <c r="N30" s="8"/>
      <c r="O30" s="8"/>
      <c r="P30" s="8"/>
      <c r="Q30" s="8"/>
      <c r="R30" s="8">
        <v>39047</v>
      </c>
      <c r="S30" s="8"/>
      <c r="T30" s="8"/>
      <c r="U30" s="8"/>
      <c r="V30" s="22">
        <v>39052</v>
      </c>
      <c r="W30" s="8">
        <v>39054</v>
      </c>
      <c r="AA30" s="8">
        <v>39061</v>
      </c>
      <c r="AB30" s="8"/>
      <c r="AC30" s="8"/>
      <c r="AD30" s="8"/>
      <c r="AE30" s="8">
        <v>39068</v>
      </c>
      <c r="AF30" s="8"/>
      <c r="AG30" s="8"/>
      <c r="AH30" s="8"/>
      <c r="AI30" s="8"/>
      <c r="AJ30" s="8"/>
      <c r="AK30" s="8"/>
      <c r="AL30" s="8"/>
      <c r="AM30" s="8"/>
      <c r="AO30" s="8"/>
      <c r="AP30" s="8"/>
      <c r="AQ30" s="8">
        <v>39089</v>
      </c>
      <c r="BG30" s="31"/>
    </row>
    <row r="31" spans="1:87" x14ac:dyDescent="0.2">
      <c r="A31" s="353">
        <v>25</v>
      </c>
      <c r="B31" s="5" t="s">
        <v>45</v>
      </c>
      <c r="C31" s="5">
        <v>10</v>
      </c>
      <c r="D31" s="99"/>
      <c r="F31" s="8"/>
      <c r="G31" s="8"/>
      <c r="H31" s="8"/>
      <c r="I31" s="8"/>
      <c r="N31" s="8"/>
      <c r="O31" s="8"/>
      <c r="P31" s="8"/>
      <c r="Q31" s="8"/>
      <c r="R31" s="8"/>
      <c r="S31" s="8"/>
      <c r="T31" s="8"/>
      <c r="U31" s="8"/>
      <c r="V31" s="8"/>
      <c r="W31" s="8"/>
      <c r="AA31" s="8">
        <v>39061</v>
      </c>
      <c r="AB31" s="8"/>
      <c r="AC31" s="8"/>
      <c r="AD31" s="8"/>
      <c r="AE31" s="8">
        <v>39068</v>
      </c>
      <c r="AF31" s="8"/>
      <c r="AG31" s="8"/>
      <c r="AI31" s="8">
        <v>39075</v>
      </c>
      <c r="AJ31" s="8"/>
      <c r="AK31" s="8"/>
      <c r="AL31" s="8"/>
      <c r="AM31" s="8"/>
      <c r="AN31" s="8"/>
      <c r="AP31" s="8"/>
      <c r="AQ31" s="8">
        <v>39089</v>
      </c>
      <c r="AR31" s="8"/>
      <c r="AS31" s="8"/>
      <c r="AY31" s="8">
        <v>39103</v>
      </c>
      <c r="BC31" s="8">
        <v>39110</v>
      </c>
      <c r="BG31" s="31"/>
      <c r="BW31" s="31">
        <v>39145</v>
      </c>
      <c r="CA31" s="31">
        <v>39152</v>
      </c>
    </row>
    <row r="32" spans="1:87" x14ac:dyDescent="0.2">
      <c r="A32" s="353"/>
      <c r="B32" s="5" t="s">
        <v>510</v>
      </c>
      <c r="C32" s="5">
        <v>10</v>
      </c>
      <c r="D32" s="99"/>
      <c r="E32" s="8"/>
      <c r="F32" s="8">
        <v>39026</v>
      </c>
      <c r="G32" s="7"/>
      <c r="H32" s="7"/>
      <c r="I32" s="7"/>
      <c r="J32" s="8">
        <v>39033</v>
      </c>
      <c r="K32" s="8"/>
      <c r="L32" s="8"/>
      <c r="M32" s="8"/>
      <c r="N32" s="8">
        <v>39040</v>
      </c>
      <c r="O32" s="8"/>
      <c r="P32" s="8"/>
      <c r="Q32" s="8"/>
      <c r="R32" s="8">
        <v>39047</v>
      </c>
      <c r="S32" s="8"/>
      <c r="T32" s="8"/>
      <c r="U32" s="8"/>
      <c r="V32" s="22"/>
      <c r="W32" s="8">
        <v>39054</v>
      </c>
      <c r="AA32" s="8"/>
      <c r="AB32" s="8"/>
      <c r="AC32" s="8"/>
      <c r="AD32" s="8"/>
      <c r="AE32" s="7"/>
      <c r="AF32" s="7"/>
      <c r="AG32" s="8"/>
      <c r="AH32" s="8"/>
      <c r="AI32" s="8">
        <v>39075</v>
      </c>
      <c r="AJ32" s="8"/>
      <c r="AK32" s="8"/>
      <c r="AL32" s="8"/>
      <c r="AM32" s="8">
        <v>39447</v>
      </c>
      <c r="AN32" s="8"/>
      <c r="AO32" s="8"/>
      <c r="AP32" s="8"/>
      <c r="AQ32" s="8">
        <v>39089</v>
      </c>
      <c r="AR32" s="8"/>
      <c r="AS32" s="8"/>
      <c r="BG32" s="31"/>
      <c r="BS32" s="31">
        <v>39138</v>
      </c>
      <c r="BW32" s="31">
        <v>39145</v>
      </c>
    </row>
    <row r="33" spans="1:87" x14ac:dyDescent="0.2">
      <c r="A33" s="353">
        <v>27</v>
      </c>
      <c r="B33" s="5" t="s">
        <v>367</v>
      </c>
      <c r="C33" s="5">
        <v>9</v>
      </c>
      <c r="D33" s="99" t="s">
        <v>36</v>
      </c>
      <c r="F33" s="8">
        <v>39026</v>
      </c>
      <c r="G33" s="8"/>
      <c r="H33" s="8"/>
      <c r="I33" s="8"/>
      <c r="J33" s="8"/>
      <c r="N33" s="8">
        <v>39040</v>
      </c>
      <c r="O33" s="8"/>
      <c r="P33" s="8"/>
      <c r="Q33" s="8"/>
      <c r="R33" s="8">
        <v>39047</v>
      </c>
      <c r="S33" s="8"/>
      <c r="T33" s="8"/>
      <c r="U33" s="8"/>
      <c r="V33" s="22"/>
      <c r="W33" s="8"/>
      <c r="AA33" s="8">
        <v>39061</v>
      </c>
      <c r="AD33" s="8"/>
      <c r="AE33" s="7"/>
      <c r="AF33" s="8"/>
      <c r="AG33" s="8"/>
      <c r="AH33" s="8"/>
      <c r="AI33" s="8"/>
      <c r="AL33" s="8"/>
      <c r="AM33" s="8"/>
      <c r="AN33" s="8"/>
      <c r="AP33" s="8"/>
      <c r="AS33" s="8"/>
      <c r="AY33" s="8">
        <v>39103</v>
      </c>
      <c r="BC33" s="8">
        <v>39110</v>
      </c>
      <c r="BG33" s="31"/>
      <c r="BL33" s="8"/>
      <c r="BO33" s="8"/>
      <c r="BW33" s="31">
        <v>39145</v>
      </c>
      <c r="CE33" s="31">
        <v>39159</v>
      </c>
      <c r="CI33" s="31">
        <v>39166</v>
      </c>
    </row>
    <row r="34" spans="1:87" x14ac:dyDescent="0.2">
      <c r="A34" s="353">
        <v>28</v>
      </c>
      <c r="B34" s="5" t="s">
        <v>223</v>
      </c>
      <c r="C34" s="5">
        <v>9</v>
      </c>
      <c r="D34" s="99"/>
      <c r="F34" s="8">
        <v>39026</v>
      </c>
      <c r="G34" s="7"/>
      <c r="H34" s="7"/>
      <c r="I34" s="7"/>
      <c r="J34" s="8">
        <v>39033</v>
      </c>
      <c r="K34" s="8"/>
      <c r="L34" s="8"/>
      <c r="M34" s="8"/>
      <c r="N34" s="8"/>
      <c r="O34" s="8"/>
      <c r="P34" s="8"/>
      <c r="Q34" s="8"/>
      <c r="R34" s="8">
        <v>39047</v>
      </c>
      <c r="S34" s="8"/>
      <c r="T34" s="8"/>
      <c r="U34" s="8"/>
      <c r="V34" s="22">
        <v>39052</v>
      </c>
      <c r="AA34" s="8"/>
      <c r="AD34" s="8"/>
      <c r="AE34" s="8">
        <v>39068</v>
      </c>
      <c r="AF34" s="8"/>
      <c r="AH34" s="8"/>
      <c r="AI34" s="8">
        <v>39075</v>
      </c>
      <c r="AJ34" s="8"/>
      <c r="AK34" s="8"/>
      <c r="AL34" s="8"/>
      <c r="AM34" s="8">
        <v>39447</v>
      </c>
      <c r="AO34" s="8"/>
      <c r="AP34" s="8"/>
      <c r="AR34" s="8"/>
      <c r="AU34" s="8">
        <v>39096</v>
      </c>
      <c r="BC34" s="8">
        <v>39110</v>
      </c>
      <c r="BG34" s="31"/>
    </row>
    <row r="35" spans="1:87" x14ac:dyDescent="0.2">
      <c r="A35" s="353"/>
      <c r="B35" s="5" t="s">
        <v>75</v>
      </c>
      <c r="C35" s="5">
        <v>9</v>
      </c>
      <c r="D35" s="99"/>
      <c r="F35" s="8">
        <v>39026</v>
      </c>
      <c r="G35" s="7"/>
      <c r="H35" s="7"/>
      <c r="I35" s="7"/>
      <c r="J35" s="8">
        <v>39033</v>
      </c>
      <c r="K35" s="8"/>
      <c r="L35" s="8"/>
      <c r="M35" s="8"/>
      <c r="N35" s="8">
        <v>39040</v>
      </c>
      <c r="O35" s="8"/>
      <c r="P35" s="8"/>
      <c r="Q35" s="8"/>
      <c r="R35" s="8">
        <v>39047</v>
      </c>
      <c r="S35" s="8"/>
      <c r="T35" s="8"/>
      <c r="U35" s="8"/>
      <c r="V35" s="22"/>
      <c r="W35" s="8"/>
      <c r="AD35" s="8"/>
      <c r="AE35" s="7"/>
      <c r="AF35" s="8"/>
      <c r="AH35" s="8"/>
      <c r="AI35" s="8"/>
      <c r="AK35" s="8"/>
      <c r="AM35" s="8"/>
      <c r="AY35" s="8">
        <v>39103</v>
      </c>
      <c r="BC35" s="8">
        <v>39110</v>
      </c>
      <c r="BG35" s="31" t="s">
        <v>858</v>
      </c>
      <c r="BK35" s="31">
        <v>39124</v>
      </c>
      <c r="BW35" s="31">
        <v>39145</v>
      </c>
    </row>
    <row r="36" spans="1:87" x14ac:dyDescent="0.2">
      <c r="A36" s="353">
        <v>30</v>
      </c>
      <c r="B36" s="5" t="s">
        <v>841</v>
      </c>
      <c r="C36" s="5">
        <v>8</v>
      </c>
      <c r="D36" s="99"/>
      <c r="F36" s="8">
        <v>39026</v>
      </c>
      <c r="G36" s="8"/>
      <c r="H36" s="8"/>
      <c r="I36" s="8"/>
      <c r="J36" s="8">
        <v>39033</v>
      </c>
      <c r="K36" s="8"/>
      <c r="L36" s="8"/>
      <c r="M36" s="8"/>
      <c r="N36" s="8">
        <v>39040</v>
      </c>
      <c r="O36" s="8"/>
      <c r="P36" s="8"/>
      <c r="Q36" s="8"/>
      <c r="R36" s="8">
        <v>39047</v>
      </c>
      <c r="S36" s="8"/>
      <c r="T36" s="8"/>
      <c r="U36" s="8"/>
      <c r="V36" s="22">
        <v>39052</v>
      </c>
      <c r="W36" s="8">
        <v>39054</v>
      </c>
      <c r="AA36" s="8">
        <v>39061</v>
      </c>
      <c r="AB36" s="8"/>
      <c r="AC36" s="8"/>
      <c r="AD36" s="8"/>
      <c r="AE36" s="8"/>
      <c r="AF36" s="8"/>
      <c r="AG36" s="8"/>
      <c r="AH36" s="8"/>
      <c r="AI36" s="8"/>
      <c r="AJ36" s="8"/>
      <c r="AK36" s="8"/>
      <c r="AL36" s="8"/>
      <c r="AM36" s="8"/>
      <c r="AN36" s="8"/>
      <c r="AO36" s="8"/>
      <c r="AP36" s="8"/>
      <c r="AQ36" s="8"/>
      <c r="AS36" s="8"/>
      <c r="BG36" s="31"/>
      <c r="BK36" s="31">
        <v>39124</v>
      </c>
    </row>
    <row r="37" spans="1:87" x14ac:dyDescent="0.2">
      <c r="A37" s="353">
        <v>31</v>
      </c>
      <c r="B37" s="5" t="s">
        <v>859</v>
      </c>
      <c r="C37" s="5">
        <v>6</v>
      </c>
      <c r="D37" s="99" t="s">
        <v>19</v>
      </c>
      <c r="F37" s="8"/>
      <c r="G37" s="8"/>
      <c r="H37" s="8"/>
      <c r="I37" s="8"/>
      <c r="J37" s="8"/>
      <c r="K37" s="8"/>
      <c r="L37" s="8"/>
      <c r="M37" s="8"/>
      <c r="N37" s="8"/>
      <c r="O37" s="8"/>
      <c r="P37" s="8"/>
      <c r="Q37" s="8"/>
      <c r="R37" s="8">
        <v>39047</v>
      </c>
      <c r="S37" s="8"/>
      <c r="T37" s="8"/>
      <c r="U37" s="8"/>
      <c r="V37" s="22"/>
      <c r="W37" s="8">
        <v>39054</v>
      </c>
      <c r="AA37" s="8">
        <v>39061</v>
      </c>
      <c r="AD37" s="8"/>
      <c r="AE37" s="8">
        <v>39068</v>
      </c>
      <c r="AF37" s="7"/>
      <c r="AG37" s="8"/>
      <c r="AH37" s="8"/>
      <c r="AI37" s="8"/>
      <c r="AJ37" s="8"/>
      <c r="AK37" s="8"/>
      <c r="AL37" s="8"/>
      <c r="AM37" s="8"/>
      <c r="AP37" s="8"/>
      <c r="AQ37" s="8">
        <v>39089</v>
      </c>
      <c r="BC37" s="8">
        <v>39110</v>
      </c>
      <c r="BG37" s="31"/>
      <c r="BH37" s="8"/>
      <c r="BJ37" s="8"/>
      <c r="BK37" s="8"/>
    </row>
    <row r="38" spans="1:87" x14ac:dyDescent="0.2">
      <c r="A38" s="353">
        <v>32</v>
      </c>
      <c r="B38" s="5" t="s">
        <v>84</v>
      </c>
      <c r="C38" s="5">
        <v>6</v>
      </c>
      <c r="D38" s="99"/>
      <c r="F38" s="8"/>
      <c r="G38" s="8"/>
      <c r="H38" s="8"/>
      <c r="I38" s="8"/>
      <c r="J38" s="8"/>
      <c r="N38" s="8">
        <v>39040</v>
      </c>
      <c r="O38" s="8"/>
      <c r="P38" s="8"/>
      <c r="Q38" s="8"/>
      <c r="R38" s="8"/>
      <c r="S38" s="8"/>
      <c r="T38" s="8"/>
      <c r="U38" s="8"/>
      <c r="V38" s="8"/>
      <c r="AA38" s="8">
        <v>39061</v>
      </c>
      <c r="AB38" s="8"/>
      <c r="AC38" s="8"/>
      <c r="AD38" s="8"/>
      <c r="AE38" s="7"/>
      <c r="AF38" s="7"/>
      <c r="AG38" s="8"/>
      <c r="AH38" s="8"/>
      <c r="AI38" s="8"/>
      <c r="AL38" s="8"/>
      <c r="AM38" s="8">
        <v>39447</v>
      </c>
      <c r="AR38" s="8"/>
      <c r="BG38" s="31"/>
      <c r="BS38" s="31">
        <v>39138</v>
      </c>
      <c r="CE38" s="31">
        <v>39159</v>
      </c>
      <c r="CI38" s="31">
        <v>39166</v>
      </c>
    </row>
    <row r="39" spans="1:87" x14ac:dyDescent="0.2">
      <c r="A39" s="353"/>
      <c r="B39" s="5" t="s">
        <v>590</v>
      </c>
      <c r="C39" s="5">
        <v>6</v>
      </c>
      <c r="D39" s="99"/>
      <c r="F39" s="8"/>
      <c r="G39" s="8"/>
      <c r="H39" s="8"/>
      <c r="I39" s="8"/>
      <c r="J39" s="8"/>
      <c r="K39" s="8"/>
      <c r="L39" s="8"/>
      <c r="M39" s="8"/>
      <c r="N39" s="8"/>
      <c r="O39" s="8"/>
      <c r="P39" s="8"/>
      <c r="Q39" s="8"/>
      <c r="R39" s="8">
        <v>39047</v>
      </c>
      <c r="S39" s="8"/>
      <c r="T39" s="8"/>
      <c r="U39" s="8"/>
      <c r="AA39" s="8">
        <v>39061</v>
      </c>
      <c r="AD39" s="8"/>
      <c r="AE39" s="8">
        <v>39068</v>
      </c>
      <c r="AF39" s="8"/>
      <c r="AH39" s="8"/>
      <c r="AI39" s="8"/>
      <c r="AJ39" s="8"/>
      <c r="AL39" s="8"/>
      <c r="AN39" s="8"/>
      <c r="AO39" s="8"/>
      <c r="AP39" s="8"/>
      <c r="AQ39" s="8">
        <v>39089</v>
      </c>
      <c r="BC39" s="8">
        <v>39110</v>
      </c>
      <c r="BE39" s="8"/>
      <c r="BF39" s="8"/>
      <c r="BG39" s="31"/>
    </row>
    <row r="40" spans="1:87" x14ac:dyDescent="0.2">
      <c r="A40" s="353"/>
      <c r="B40" s="5" t="s">
        <v>601</v>
      </c>
      <c r="C40" s="5">
        <v>6</v>
      </c>
      <c r="D40" s="99"/>
      <c r="F40" s="7"/>
      <c r="G40" s="8"/>
      <c r="H40" s="8"/>
      <c r="I40" s="8"/>
      <c r="J40" s="7"/>
      <c r="K40" s="8"/>
      <c r="L40" s="8"/>
      <c r="M40" s="8"/>
      <c r="N40" s="8"/>
      <c r="O40" s="8"/>
      <c r="P40" s="8"/>
      <c r="Q40" s="8"/>
      <c r="R40" s="8"/>
      <c r="S40" s="8"/>
      <c r="T40" s="8"/>
      <c r="U40" s="8"/>
      <c r="V40" s="8"/>
      <c r="AB40" s="8"/>
      <c r="AD40" s="8"/>
      <c r="AE40" s="8"/>
      <c r="AF40" s="7"/>
      <c r="AG40" s="8"/>
      <c r="AI40" s="8"/>
      <c r="AL40" s="8"/>
      <c r="AM40" s="8"/>
      <c r="AN40" s="8"/>
      <c r="AO40" s="8"/>
      <c r="AQ40" s="8">
        <v>39089</v>
      </c>
      <c r="AR40" s="8"/>
      <c r="BG40" s="31" t="s">
        <v>858</v>
      </c>
      <c r="BO40" s="31">
        <v>39131</v>
      </c>
      <c r="BS40" s="31">
        <v>39138</v>
      </c>
      <c r="BW40" s="31">
        <v>39145</v>
      </c>
      <c r="CI40" s="31">
        <v>39166</v>
      </c>
    </row>
    <row r="41" spans="1:87" x14ac:dyDescent="0.2">
      <c r="A41" s="353">
        <v>35</v>
      </c>
      <c r="B41" s="5" t="s">
        <v>860</v>
      </c>
      <c r="C41" s="5">
        <v>5</v>
      </c>
      <c r="D41" s="99"/>
      <c r="F41" s="8"/>
      <c r="G41" s="7"/>
      <c r="H41" s="7"/>
      <c r="I41" s="7"/>
      <c r="K41" s="8"/>
      <c r="L41" s="8"/>
      <c r="M41" s="8"/>
      <c r="N41" s="8"/>
      <c r="O41" s="8"/>
      <c r="P41" s="8"/>
      <c r="Q41" s="8"/>
      <c r="R41" s="8"/>
      <c r="S41" s="8"/>
      <c r="T41" s="8"/>
      <c r="U41" s="8"/>
      <c r="V41" s="8"/>
      <c r="W41" s="8">
        <v>39054</v>
      </c>
      <c r="AA41" s="8">
        <v>39061</v>
      </c>
      <c r="AB41" s="8"/>
      <c r="AC41" s="8"/>
      <c r="AL41" s="8"/>
      <c r="AM41" s="8">
        <v>39447</v>
      </c>
      <c r="AN41" s="8"/>
      <c r="AU41" s="8">
        <v>39096</v>
      </c>
      <c r="BG41" s="31"/>
      <c r="BK41" s="31">
        <v>39124</v>
      </c>
    </row>
    <row r="42" spans="1:87" x14ac:dyDescent="0.2">
      <c r="A42" s="353"/>
      <c r="B42" s="5" t="s">
        <v>110</v>
      </c>
      <c r="C42" s="5">
        <v>5</v>
      </c>
      <c r="D42" s="103"/>
      <c r="F42" s="8">
        <v>39026</v>
      </c>
      <c r="G42" s="8"/>
      <c r="H42" s="8"/>
      <c r="I42" s="8"/>
      <c r="J42" s="8"/>
      <c r="K42" s="8"/>
      <c r="L42" s="8"/>
      <c r="M42" s="8"/>
      <c r="N42" s="8"/>
      <c r="O42" s="8"/>
      <c r="P42" s="8"/>
      <c r="Q42" s="8"/>
      <c r="R42" s="8">
        <v>39047</v>
      </c>
      <c r="S42" s="8"/>
      <c r="T42" s="8"/>
      <c r="U42" s="8"/>
      <c r="V42" s="8"/>
      <c r="AE42" s="8">
        <v>39068</v>
      </c>
      <c r="AF42" s="7"/>
      <c r="AG42" s="8"/>
      <c r="AH42" s="8"/>
      <c r="AI42" s="8"/>
      <c r="AQ42" s="8">
        <v>39089</v>
      </c>
      <c r="BG42" s="31"/>
      <c r="CI42" s="31">
        <v>39166</v>
      </c>
    </row>
    <row r="43" spans="1:87" x14ac:dyDescent="0.2">
      <c r="A43" s="353">
        <v>37</v>
      </c>
      <c r="B43" s="5" t="s">
        <v>447</v>
      </c>
      <c r="C43" s="5">
        <v>4</v>
      </c>
      <c r="D43" s="99"/>
      <c r="F43" s="8"/>
      <c r="G43" s="8"/>
      <c r="H43" s="8"/>
      <c r="I43" s="8"/>
      <c r="J43" s="8"/>
      <c r="K43" s="8"/>
      <c r="L43" s="8"/>
      <c r="M43" s="8"/>
      <c r="N43" s="8"/>
      <c r="O43" s="8"/>
      <c r="P43" s="8"/>
      <c r="Q43" s="8"/>
      <c r="R43" s="8">
        <v>39047</v>
      </c>
      <c r="S43" s="8"/>
      <c r="T43" s="8"/>
      <c r="U43" s="8"/>
      <c r="V43" s="22"/>
      <c r="W43" s="8">
        <v>39054</v>
      </c>
      <c r="AA43" s="8">
        <v>39061</v>
      </c>
      <c r="AB43" s="8"/>
      <c r="AC43" s="8"/>
      <c r="AD43" s="8"/>
      <c r="AE43" s="8"/>
      <c r="AF43" s="7"/>
      <c r="AG43" s="7"/>
      <c r="AH43" s="8"/>
      <c r="AI43" s="8"/>
      <c r="AL43" s="8"/>
      <c r="AM43" s="8"/>
      <c r="AO43" s="8"/>
      <c r="BG43" s="31"/>
      <c r="CI43" s="31">
        <v>39166</v>
      </c>
    </row>
    <row r="44" spans="1:87" x14ac:dyDescent="0.2">
      <c r="A44" s="353"/>
      <c r="B44" s="5" t="s">
        <v>634</v>
      </c>
      <c r="C44" s="5">
        <v>4</v>
      </c>
      <c r="D44" s="99"/>
      <c r="F44" s="8"/>
      <c r="G44" s="8"/>
      <c r="H44" s="8"/>
      <c r="I44" s="8"/>
      <c r="N44" s="8"/>
      <c r="O44" s="8"/>
      <c r="P44" s="8"/>
      <c r="Q44" s="8"/>
      <c r="R44" s="8"/>
      <c r="S44" s="8"/>
      <c r="T44" s="8"/>
      <c r="U44" s="8"/>
      <c r="V44" s="8"/>
      <c r="W44" s="8"/>
      <c r="AA44" s="8">
        <v>39061</v>
      </c>
      <c r="AB44" s="8"/>
      <c r="AC44" s="8"/>
      <c r="AD44" s="8"/>
      <c r="AE44" s="7"/>
      <c r="AF44" s="8"/>
      <c r="AG44" s="8"/>
      <c r="AH44" s="8"/>
      <c r="AI44" s="8"/>
      <c r="AL44" s="8"/>
      <c r="AN44" s="8"/>
      <c r="AO44" s="8"/>
      <c r="AR44" s="8"/>
      <c r="AU44" s="8">
        <v>39096</v>
      </c>
      <c r="BG44" s="31" t="s">
        <v>858</v>
      </c>
      <c r="BS44" s="31">
        <v>39138</v>
      </c>
    </row>
    <row r="45" spans="1:87" x14ac:dyDescent="0.2">
      <c r="A45" s="353"/>
      <c r="B45" s="5" t="s">
        <v>583</v>
      </c>
      <c r="C45" s="5">
        <v>4</v>
      </c>
      <c r="D45" s="99"/>
      <c r="F45" s="7"/>
      <c r="G45" s="8"/>
      <c r="H45" s="8"/>
      <c r="I45" s="8"/>
      <c r="J45" s="7"/>
      <c r="K45" s="8"/>
      <c r="L45" s="8"/>
      <c r="M45" s="8"/>
      <c r="N45" s="8"/>
      <c r="O45" s="8"/>
      <c r="P45" s="8"/>
      <c r="Q45" s="8"/>
      <c r="R45" s="8"/>
      <c r="S45" s="8"/>
      <c r="T45" s="8"/>
      <c r="U45" s="8"/>
      <c r="V45" s="8"/>
      <c r="AB45" s="8"/>
      <c r="AD45" s="8"/>
      <c r="AE45" s="8"/>
      <c r="AF45" s="7"/>
      <c r="AG45" s="8"/>
      <c r="AI45" s="8"/>
      <c r="AL45" s="8"/>
      <c r="AM45" s="8"/>
      <c r="AN45" s="8"/>
      <c r="AO45" s="8"/>
      <c r="AQ45" s="8">
        <v>39089</v>
      </c>
      <c r="AR45" s="8"/>
      <c r="AU45" s="8">
        <v>39096</v>
      </c>
      <c r="AY45" s="8">
        <v>39103</v>
      </c>
      <c r="BG45" s="31"/>
    </row>
    <row r="46" spans="1:87" x14ac:dyDescent="0.2">
      <c r="A46" s="353"/>
      <c r="B46" s="5" t="s">
        <v>584</v>
      </c>
      <c r="C46" s="5">
        <v>4</v>
      </c>
      <c r="D46" s="99"/>
      <c r="F46" s="7"/>
      <c r="G46" s="8"/>
      <c r="H46" s="8"/>
      <c r="I46" s="8"/>
      <c r="J46" s="7"/>
      <c r="K46" s="8"/>
      <c r="L46" s="8"/>
      <c r="M46" s="8"/>
      <c r="N46" s="8"/>
      <c r="O46" s="8"/>
      <c r="P46" s="8"/>
      <c r="Q46" s="8"/>
      <c r="R46" s="8"/>
      <c r="S46" s="8"/>
      <c r="T46" s="8"/>
      <c r="U46" s="8"/>
      <c r="V46" s="8"/>
      <c r="AB46" s="8"/>
      <c r="AD46" s="8"/>
      <c r="AE46" s="8"/>
      <c r="AF46" s="7"/>
      <c r="AG46" s="8"/>
      <c r="AI46" s="8"/>
      <c r="AL46" s="8"/>
      <c r="AM46" s="8"/>
      <c r="AN46" s="8"/>
      <c r="AO46" s="8"/>
      <c r="AQ46" s="8">
        <v>39089</v>
      </c>
      <c r="AR46" s="8"/>
      <c r="AU46" s="8">
        <v>39096</v>
      </c>
      <c r="AY46" s="8">
        <v>39103</v>
      </c>
      <c r="BG46" s="31"/>
      <c r="BO46" s="31">
        <v>39131</v>
      </c>
    </row>
    <row r="47" spans="1:87" x14ac:dyDescent="0.2">
      <c r="A47" s="353"/>
      <c r="B47" s="5" t="s">
        <v>107</v>
      </c>
      <c r="C47" s="5">
        <v>4</v>
      </c>
      <c r="D47" s="99"/>
      <c r="F47" s="7"/>
      <c r="G47" s="7"/>
      <c r="H47" s="7"/>
      <c r="I47" s="7"/>
      <c r="J47" s="8">
        <v>39033</v>
      </c>
      <c r="K47" s="8"/>
      <c r="L47" s="8"/>
      <c r="M47" s="8"/>
      <c r="N47" s="8">
        <v>39040</v>
      </c>
      <c r="O47" s="8"/>
      <c r="P47" s="8"/>
      <c r="Q47" s="8"/>
      <c r="R47" s="8">
        <v>39047</v>
      </c>
      <c r="S47" s="8"/>
      <c r="T47" s="8"/>
      <c r="U47" s="8"/>
      <c r="V47" s="22"/>
      <c r="W47" s="8"/>
      <c r="AA47" s="8">
        <v>39061</v>
      </c>
      <c r="AB47" s="8"/>
      <c r="AC47" s="8"/>
      <c r="AD47" s="8"/>
      <c r="AE47" s="8"/>
      <c r="AF47" s="7"/>
      <c r="AG47" s="8"/>
      <c r="AH47" s="8"/>
      <c r="AI47" s="8"/>
      <c r="AJ47" s="8"/>
      <c r="AL47" s="8"/>
      <c r="AO47" s="8"/>
      <c r="AR47" s="8"/>
      <c r="BG47" s="31"/>
    </row>
    <row r="48" spans="1:87" x14ac:dyDescent="0.2">
      <c r="A48" s="353"/>
      <c r="B48" s="5" t="s">
        <v>609</v>
      </c>
      <c r="C48" s="5">
        <v>4</v>
      </c>
      <c r="D48" s="99"/>
      <c r="F48" s="7"/>
      <c r="G48" s="8"/>
      <c r="H48" s="8"/>
      <c r="I48" s="8"/>
      <c r="N48" s="8"/>
      <c r="O48" s="8"/>
      <c r="P48" s="8"/>
      <c r="Q48" s="8"/>
      <c r="R48" s="8"/>
      <c r="S48" s="8"/>
      <c r="T48" s="8"/>
      <c r="U48" s="8"/>
      <c r="V48" s="8"/>
      <c r="AD48" s="8"/>
      <c r="AE48" s="7"/>
      <c r="AF48" s="7"/>
      <c r="AG48" s="8"/>
      <c r="AH48" s="8"/>
      <c r="AU48" s="8">
        <v>39096</v>
      </c>
      <c r="BC48" s="8">
        <v>39110</v>
      </c>
      <c r="BG48" s="31" t="s">
        <v>858</v>
      </c>
      <c r="CA48" s="31">
        <v>39152</v>
      </c>
    </row>
    <row r="49" spans="1:87" x14ac:dyDescent="0.2">
      <c r="A49" s="353">
        <v>43</v>
      </c>
      <c r="B49" s="5" t="s">
        <v>123</v>
      </c>
      <c r="C49" s="5">
        <v>3</v>
      </c>
      <c r="D49" s="99" t="s">
        <v>19</v>
      </c>
      <c r="F49" s="8"/>
      <c r="G49" s="7"/>
      <c r="H49" s="7"/>
      <c r="I49" s="7"/>
      <c r="N49" s="8">
        <v>39040</v>
      </c>
      <c r="O49" s="8"/>
      <c r="P49" s="8"/>
      <c r="Q49" s="8"/>
      <c r="R49" s="8">
        <v>39047</v>
      </c>
      <c r="S49" s="8"/>
      <c r="T49" s="8"/>
      <c r="U49" s="8"/>
      <c r="V49" s="22">
        <v>39052</v>
      </c>
      <c r="AD49" s="8"/>
      <c r="AE49" s="7"/>
      <c r="AF49" s="8"/>
      <c r="AG49" s="8"/>
      <c r="AH49" s="8"/>
      <c r="AI49" s="8"/>
      <c r="AM49" s="8"/>
      <c r="AP49" s="8"/>
      <c r="BG49" s="31"/>
    </row>
    <row r="50" spans="1:87" x14ac:dyDescent="0.2">
      <c r="A50" s="353"/>
      <c r="B50" s="5" t="s">
        <v>541</v>
      </c>
      <c r="C50" s="5">
        <v>3</v>
      </c>
      <c r="D50" s="99" t="s">
        <v>19</v>
      </c>
      <c r="F50" s="7"/>
      <c r="G50" s="8"/>
      <c r="H50" s="8"/>
      <c r="I50" s="8"/>
      <c r="J50" s="8"/>
      <c r="K50" s="8"/>
      <c r="L50" s="8"/>
      <c r="M50" s="8"/>
      <c r="N50" s="8"/>
      <c r="O50" s="8"/>
      <c r="P50" s="8"/>
      <c r="Q50" s="8"/>
      <c r="R50" s="8">
        <v>39047</v>
      </c>
      <c r="S50" s="8"/>
      <c r="T50" s="8"/>
      <c r="U50" s="8"/>
      <c r="V50" s="8"/>
      <c r="W50" s="8"/>
      <c r="AA50" s="8"/>
      <c r="AB50" s="8"/>
      <c r="AC50" s="8"/>
      <c r="AD50" s="8"/>
      <c r="AE50" s="7"/>
      <c r="AF50" s="8"/>
      <c r="AG50" s="8"/>
      <c r="AH50" s="8"/>
      <c r="AI50" s="8">
        <v>39075</v>
      </c>
      <c r="AL50" s="8"/>
      <c r="AM50" s="8"/>
      <c r="AR50" s="8"/>
      <c r="AS50" s="8"/>
      <c r="AY50" s="8">
        <v>39103</v>
      </c>
      <c r="BG50" s="31"/>
    </row>
    <row r="51" spans="1:87" x14ac:dyDescent="0.2">
      <c r="A51" s="353">
        <v>45</v>
      </c>
      <c r="B51" s="5" t="s">
        <v>109</v>
      </c>
      <c r="C51" s="5">
        <v>3</v>
      </c>
      <c r="D51" s="99"/>
      <c r="F51" s="8"/>
      <c r="G51" s="7"/>
      <c r="H51" s="7"/>
      <c r="I51" s="7"/>
      <c r="N51" s="8"/>
      <c r="O51" s="8"/>
      <c r="P51" s="8"/>
      <c r="Q51" s="8"/>
      <c r="R51" s="8"/>
      <c r="S51" s="8"/>
      <c r="T51" s="8"/>
      <c r="U51" s="8"/>
      <c r="V51" s="8"/>
      <c r="AD51" s="8"/>
      <c r="AE51" s="7"/>
      <c r="AF51" s="7"/>
      <c r="AG51" s="8"/>
      <c r="AH51" s="8"/>
      <c r="AL51" s="8"/>
      <c r="AM51" s="8"/>
      <c r="BW51" s="31">
        <v>39145</v>
      </c>
      <c r="CA51" s="31">
        <v>39152</v>
      </c>
      <c r="CE51" s="31">
        <v>39159</v>
      </c>
    </row>
    <row r="52" spans="1:87" x14ac:dyDescent="0.2">
      <c r="A52" s="353"/>
      <c r="B52" s="5" t="s">
        <v>861</v>
      </c>
      <c r="C52" s="5">
        <v>3</v>
      </c>
      <c r="D52" s="99"/>
      <c r="F52" s="7"/>
      <c r="G52" s="8"/>
      <c r="H52" s="8"/>
      <c r="I52" s="8"/>
      <c r="J52" s="8">
        <v>39033</v>
      </c>
      <c r="K52" s="8"/>
      <c r="L52" s="8"/>
      <c r="M52" s="8"/>
      <c r="N52" s="8">
        <v>39040</v>
      </c>
      <c r="O52" s="8"/>
      <c r="P52" s="8"/>
      <c r="Q52" s="8"/>
      <c r="R52" s="8"/>
      <c r="S52" s="8"/>
      <c r="T52" s="8"/>
      <c r="U52" s="8"/>
      <c r="V52" s="22"/>
      <c r="W52" s="8">
        <v>39054</v>
      </c>
      <c r="AA52" s="8"/>
      <c r="AD52" s="8"/>
      <c r="AJ52" s="8"/>
      <c r="AQ52" s="8"/>
      <c r="AR52" s="8"/>
      <c r="BG52" s="31"/>
    </row>
    <row r="53" spans="1:87" x14ac:dyDescent="0.2">
      <c r="A53" s="353"/>
      <c r="B53" s="5" t="s">
        <v>53</v>
      </c>
      <c r="C53" s="5">
        <v>3</v>
      </c>
      <c r="D53" s="99"/>
      <c r="F53" s="8"/>
      <c r="G53" s="7"/>
      <c r="H53" s="7"/>
      <c r="I53" s="7"/>
      <c r="N53" s="8"/>
      <c r="O53" s="8"/>
      <c r="P53" s="8"/>
      <c r="Q53" s="8"/>
      <c r="R53" s="8"/>
      <c r="S53" s="8"/>
      <c r="T53" s="8"/>
      <c r="U53" s="8"/>
      <c r="V53" s="8"/>
      <c r="AD53" s="8"/>
      <c r="AE53" s="7"/>
      <c r="AF53" s="7"/>
      <c r="AG53" s="8"/>
      <c r="AH53" s="8"/>
      <c r="AM53" s="8"/>
      <c r="CA53" s="31">
        <v>39152</v>
      </c>
      <c r="CE53" s="31">
        <v>39159</v>
      </c>
      <c r="CI53" s="31">
        <v>39166</v>
      </c>
    </row>
    <row r="54" spans="1:87" x14ac:dyDescent="0.2">
      <c r="A54" s="353"/>
      <c r="B54" s="5" t="s">
        <v>590</v>
      </c>
      <c r="C54" s="5">
        <v>3</v>
      </c>
      <c r="D54" s="99"/>
      <c r="F54" s="8"/>
      <c r="G54" s="7"/>
      <c r="H54" s="7"/>
      <c r="I54" s="7"/>
      <c r="N54" s="8"/>
      <c r="O54" s="8"/>
      <c r="P54" s="8"/>
      <c r="Q54" s="8"/>
      <c r="R54" s="8"/>
      <c r="S54" s="8"/>
      <c r="T54" s="8"/>
      <c r="U54" s="8"/>
      <c r="V54" s="8"/>
      <c r="AD54" s="8"/>
      <c r="AE54" s="7"/>
      <c r="AF54" s="7"/>
      <c r="AG54" s="8"/>
      <c r="AH54" s="8"/>
      <c r="AM54" s="8"/>
      <c r="CA54" s="31">
        <v>39152</v>
      </c>
      <c r="CE54" s="31">
        <v>39159</v>
      </c>
      <c r="CI54" s="31">
        <v>39166</v>
      </c>
    </row>
    <row r="55" spans="1:87" x14ac:dyDescent="0.2">
      <c r="A55" s="353"/>
      <c r="B55" s="5" t="s">
        <v>591</v>
      </c>
      <c r="C55" s="5">
        <v>3</v>
      </c>
      <c r="D55" s="99"/>
      <c r="F55" s="7"/>
      <c r="G55" s="8"/>
      <c r="H55" s="8"/>
      <c r="I55" s="8"/>
      <c r="J55" s="7"/>
      <c r="K55" s="8"/>
      <c r="L55" s="8"/>
      <c r="M55" s="8"/>
      <c r="N55" s="8"/>
      <c r="O55" s="8"/>
      <c r="P55" s="8"/>
      <c r="Q55" s="8"/>
      <c r="R55" s="8"/>
      <c r="S55" s="8"/>
      <c r="T55" s="8"/>
      <c r="U55" s="8"/>
      <c r="V55" s="8"/>
      <c r="AB55" s="8"/>
      <c r="AD55" s="8"/>
      <c r="AE55" s="8">
        <v>39068</v>
      </c>
      <c r="AF55" s="7"/>
      <c r="AG55" s="8"/>
      <c r="AI55" s="8"/>
      <c r="AL55" s="8"/>
      <c r="AM55" s="8"/>
      <c r="AN55" s="8"/>
      <c r="AO55" s="8"/>
      <c r="AR55" s="8"/>
      <c r="AU55" s="8">
        <v>39096</v>
      </c>
      <c r="BC55" s="8">
        <v>39110</v>
      </c>
      <c r="BG55" s="31"/>
    </row>
    <row r="56" spans="1:87" x14ac:dyDescent="0.2">
      <c r="A56" s="353"/>
      <c r="B56" s="5" t="s">
        <v>561</v>
      </c>
      <c r="C56" s="5">
        <v>3</v>
      </c>
      <c r="D56" s="103"/>
      <c r="F56" s="7"/>
      <c r="G56" s="8"/>
      <c r="H56" s="8"/>
      <c r="I56" s="8"/>
      <c r="J56" s="8"/>
      <c r="K56" s="8"/>
      <c r="L56" s="8"/>
      <c r="M56" s="8"/>
      <c r="N56" s="8"/>
      <c r="O56" s="8"/>
      <c r="P56" s="8"/>
      <c r="Q56" s="8"/>
      <c r="R56" s="8"/>
      <c r="S56" s="8"/>
      <c r="T56" s="8"/>
      <c r="U56" s="8"/>
      <c r="V56" s="8"/>
      <c r="W56" s="8"/>
      <c r="AD56" s="8"/>
      <c r="AE56" s="7"/>
      <c r="AF56" s="7"/>
      <c r="AG56" s="8"/>
      <c r="AH56" s="8"/>
      <c r="AI56" s="8"/>
      <c r="AL56" s="8"/>
      <c r="AM56" s="8"/>
      <c r="AY56" s="8">
        <v>39103</v>
      </c>
      <c r="BG56" s="31"/>
      <c r="CA56" s="31">
        <v>39152</v>
      </c>
      <c r="CE56" s="31">
        <v>39159</v>
      </c>
    </row>
    <row r="57" spans="1:87" x14ac:dyDescent="0.2">
      <c r="A57" s="353"/>
      <c r="B57" s="5" t="s">
        <v>862</v>
      </c>
      <c r="C57" s="5">
        <v>3</v>
      </c>
      <c r="D57" s="99"/>
      <c r="F57" s="7"/>
      <c r="G57" s="8"/>
      <c r="H57" s="8"/>
      <c r="I57" s="8"/>
      <c r="J57" s="7"/>
      <c r="K57" s="8"/>
      <c r="L57" s="8"/>
      <c r="M57" s="8"/>
      <c r="N57" s="8"/>
      <c r="O57" s="8"/>
      <c r="P57" s="8"/>
      <c r="Q57" s="8"/>
      <c r="R57" s="8"/>
      <c r="S57" s="8"/>
      <c r="T57" s="8"/>
      <c r="U57" s="8"/>
      <c r="V57" s="8"/>
      <c r="AB57" s="8"/>
      <c r="AD57" s="8"/>
      <c r="AE57" s="8">
        <v>39068</v>
      </c>
      <c r="AF57" s="7"/>
      <c r="AG57" s="8"/>
      <c r="AH57" s="8"/>
      <c r="AI57" s="8"/>
      <c r="AL57" s="8"/>
      <c r="AM57" s="8">
        <v>39447</v>
      </c>
      <c r="AQ57" s="8">
        <v>39089</v>
      </c>
      <c r="AR57" s="8"/>
      <c r="AS57" s="8"/>
      <c r="BG57" s="31"/>
    </row>
    <row r="58" spans="1:87" x14ac:dyDescent="0.2">
      <c r="A58" s="353">
        <v>52</v>
      </c>
      <c r="B58" s="5" t="s">
        <v>67</v>
      </c>
      <c r="C58" s="5">
        <v>2</v>
      </c>
      <c r="D58" s="99" t="s">
        <v>19</v>
      </c>
      <c r="F58" s="7"/>
      <c r="G58" s="8"/>
      <c r="H58" s="8"/>
      <c r="I58" s="8"/>
      <c r="J58" s="7"/>
      <c r="K58" s="8"/>
      <c r="L58" s="8"/>
      <c r="M58" s="8"/>
      <c r="N58" s="8"/>
      <c r="O58" s="8"/>
      <c r="P58" s="8"/>
      <c r="Q58" s="8"/>
      <c r="R58" s="8"/>
      <c r="S58" s="8"/>
      <c r="T58" s="8"/>
      <c r="U58" s="8"/>
      <c r="V58" s="8"/>
      <c r="AB58" s="8"/>
      <c r="AD58" s="8"/>
      <c r="AE58" s="8">
        <v>39068</v>
      </c>
      <c r="AF58" s="8"/>
      <c r="AG58" s="8"/>
      <c r="AH58" s="8"/>
      <c r="AI58" s="8"/>
      <c r="AJ58" s="8"/>
      <c r="AL58" s="8"/>
      <c r="AM58" s="8"/>
      <c r="AR58" s="8"/>
      <c r="AS58" s="8"/>
      <c r="BG58" s="31"/>
      <c r="BS58" s="6" t="s">
        <v>863</v>
      </c>
    </row>
    <row r="59" spans="1:87" x14ac:dyDescent="0.2">
      <c r="A59" s="353"/>
      <c r="B59" s="5" t="s">
        <v>200</v>
      </c>
      <c r="C59" s="5">
        <v>2</v>
      </c>
      <c r="D59" s="99" t="s">
        <v>19</v>
      </c>
      <c r="F59" s="7"/>
      <c r="G59" s="8"/>
      <c r="H59" s="8"/>
      <c r="I59" s="8"/>
      <c r="J59" s="8"/>
      <c r="N59" s="8"/>
      <c r="O59" s="7"/>
      <c r="P59" s="7"/>
      <c r="Q59" s="7"/>
      <c r="R59" s="8"/>
      <c r="S59" s="8"/>
      <c r="T59" s="8"/>
      <c r="U59" s="8"/>
      <c r="AB59" s="8"/>
      <c r="AD59" s="8"/>
      <c r="AE59" s="8">
        <v>39068</v>
      </c>
      <c r="AF59" s="7"/>
      <c r="AG59" s="8"/>
      <c r="AH59" s="8"/>
      <c r="AI59" s="8">
        <v>39075</v>
      </c>
      <c r="AL59" s="8"/>
      <c r="AM59" s="8"/>
      <c r="AR59" s="8"/>
      <c r="AS59" s="8"/>
      <c r="BG59" s="31"/>
    </row>
    <row r="60" spans="1:87" x14ac:dyDescent="0.2">
      <c r="A60" s="353">
        <v>54</v>
      </c>
      <c r="B60" s="5" t="s">
        <v>96</v>
      </c>
      <c r="C60" s="5">
        <v>2</v>
      </c>
      <c r="D60" s="99"/>
      <c r="F60" s="8">
        <v>39026</v>
      </c>
      <c r="G60" s="8"/>
      <c r="H60" s="8"/>
      <c r="I60" s="8"/>
      <c r="J60" s="8"/>
      <c r="K60" s="8"/>
      <c r="L60" s="8"/>
      <c r="M60" s="8"/>
      <c r="N60" s="8"/>
      <c r="O60" s="8"/>
      <c r="P60" s="8"/>
      <c r="Q60" s="8"/>
      <c r="R60" s="8"/>
      <c r="S60" s="8"/>
      <c r="T60" s="8"/>
      <c r="U60" s="8"/>
      <c r="V60" s="8"/>
      <c r="AA60" s="8"/>
      <c r="AB60" s="8"/>
      <c r="AC60" s="8"/>
      <c r="AD60" s="8"/>
      <c r="AE60" s="7"/>
      <c r="AF60" s="8"/>
      <c r="AG60" s="8"/>
      <c r="AH60" s="8"/>
      <c r="AI60" s="8"/>
      <c r="AL60" s="8"/>
      <c r="AM60" s="8"/>
      <c r="AP60" s="8"/>
      <c r="BC60" s="8">
        <v>39110</v>
      </c>
      <c r="BG60" s="31"/>
    </row>
    <row r="61" spans="1:87" x14ac:dyDescent="0.2">
      <c r="A61" s="353">
        <v>55</v>
      </c>
      <c r="B61" s="5" t="s">
        <v>199</v>
      </c>
      <c r="C61" s="5">
        <v>1</v>
      </c>
      <c r="D61" s="99" t="s">
        <v>36</v>
      </c>
      <c r="F61" s="8"/>
      <c r="G61" s="7"/>
      <c r="H61" s="7"/>
      <c r="I61" s="7"/>
      <c r="N61" s="8"/>
      <c r="O61" s="8"/>
      <c r="P61" s="8"/>
      <c r="Q61" s="8"/>
      <c r="R61" s="8"/>
      <c r="S61" s="8"/>
      <c r="T61" s="8"/>
      <c r="U61" s="8"/>
      <c r="V61" s="8"/>
      <c r="AD61" s="8"/>
      <c r="AE61" s="7"/>
      <c r="AF61" s="7"/>
      <c r="AG61" s="8"/>
      <c r="AH61" s="8"/>
      <c r="AL61" s="8"/>
      <c r="AM61" s="8"/>
      <c r="BW61" s="31">
        <v>39145</v>
      </c>
    </row>
    <row r="62" spans="1:87" x14ac:dyDescent="0.2">
      <c r="A62" s="353">
        <v>56</v>
      </c>
      <c r="B62" s="5" t="s">
        <v>864</v>
      </c>
      <c r="C62" s="5">
        <v>1</v>
      </c>
      <c r="D62" s="99"/>
      <c r="F62" s="8"/>
      <c r="G62" s="8"/>
      <c r="H62" s="8"/>
      <c r="I62" s="8"/>
      <c r="N62" s="8"/>
      <c r="O62" s="8"/>
      <c r="P62" s="8"/>
      <c r="Q62" s="8"/>
      <c r="R62" s="8"/>
      <c r="S62" s="8"/>
      <c r="T62" s="8"/>
      <c r="U62" s="8"/>
      <c r="V62" s="8"/>
      <c r="W62" s="8"/>
      <c r="AA62" s="8"/>
      <c r="AB62" s="8"/>
      <c r="AC62" s="8"/>
      <c r="AD62" s="8"/>
      <c r="AE62" s="7"/>
      <c r="AF62" s="7"/>
      <c r="AG62" s="8"/>
      <c r="AH62" s="8"/>
      <c r="AI62" s="8">
        <v>39075</v>
      </c>
      <c r="AL62" s="8"/>
      <c r="AM62" s="8"/>
      <c r="BG62" s="31"/>
    </row>
    <row r="63" spans="1:87" x14ac:dyDescent="0.2">
      <c r="A63" s="353"/>
      <c r="B63" s="5" t="s">
        <v>865</v>
      </c>
      <c r="C63" s="5">
        <v>1</v>
      </c>
      <c r="D63" s="99"/>
      <c r="F63" s="8"/>
      <c r="G63" s="8"/>
      <c r="H63" s="8"/>
      <c r="I63" s="8"/>
      <c r="N63" s="8"/>
      <c r="O63" s="8"/>
      <c r="P63" s="8"/>
      <c r="Q63" s="8"/>
      <c r="R63" s="8"/>
      <c r="S63" s="8"/>
      <c r="T63" s="8"/>
      <c r="U63" s="8"/>
      <c r="V63" s="8"/>
      <c r="W63" s="8"/>
      <c r="AA63" s="8"/>
      <c r="AB63" s="8"/>
      <c r="AC63" s="8"/>
      <c r="AD63" s="8"/>
      <c r="AE63" s="7"/>
      <c r="AF63" s="7"/>
      <c r="AG63" s="8"/>
      <c r="AH63" s="8"/>
      <c r="AI63" s="8"/>
      <c r="AL63" s="8"/>
      <c r="AM63" s="8"/>
      <c r="AN63" s="8"/>
      <c r="AO63" s="8"/>
      <c r="AR63" s="8"/>
      <c r="CE63" s="31">
        <v>39159</v>
      </c>
    </row>
    <row r="64" spans="1:87" x14ac:dyDescent="0.2">
      <c r="A64" s="353"/>
      <c r="B64" s="5" t="s">
        <v>846</v>
      </c>
      <c r="C64" s="5">
        <v>1</v>
      </c>
      <c r="D64" s="103"/>
      <c r="F64" s="8"/>
      <c r="G64" s="8"/>
      <c r="H64" s="8"/>
      <c r="I64" s="8"/>
      <c r="J64" s="8"/>
      <c r="N64" s="8"/>
      <c r="O64" s="8"/>
      <c r="P64" s="8"/>
      <c r="Q64" s="8"/>
      <c r="R64" s="8"/>
      <c r="S64" s="8"/>
      <c r="T64" s="8"/>
      <c r="U64" s="8"/>
      <c r="V64" s="8"/>
      <c r="AD64" s="8"/>
      <c r="AE64" s="7"/>
      <c r="AF64" s="7"/>
      <c r="AG64" s="8"/>
      <c r="AH64" s="8"/>
      <c r="AL64" s="8"/>
      <c r="AM64" s="8"/>
      <c r="CA64" s="31">
        <v>39152</v>
      </c>
    </row>
    <row r="65" spans="1:59" x14ac:dyDescent="0.2">
      <c r="A65" s="353"/>
      <c r="B65" s="5" t="s">
        <v>577</v>
      </c>
      <c r="C65" s="5">
        <v>1</v>
      </c>
      <c r="D65" s="103"/>
      <c r="F65" s="7"/>
      <c r="G65" s="7"/>
      <c r="H65" s="7"/>
      <c r="I65" s="7"/>
      <c r="N65" s="8"/>
      <c r="O65" s="8"/>
      <c r="P65" s="8"/>
      <c r="Q65" s="8"/>
      <c r="R65" s="8"/>
      <c r="S65" s="8"/>
      <c r="T65" s="8"/>
      <c r="U65" s="8"/>
      <c r="V65" s="8"/>
      <c r="W65" s="8"/>
      <c r="AD65" s="8"/>
      <c r="AE65" s="7"/>
      <c r="AF65" s="7"/>
      <c r="AG65" s="8"/>
      <c r="AH65" s="8"/>
      <c r="AI65" s="8"/>
      <c r="AL65" s="8"/>
      <c r="AM65" s="8"/>
      <c r="BC65" s="8">
        <v>39110</v>
      </c>
      <c r="BG65" s="31"/>
    </row>
    <row r="66" spans="1:59" x14ac:dyDescent="0.2">
      <c r="A66" s="353"/>
      <c r="B66" s="5" t="s">
        <v>595</v>
      </c>
      <c r="C66" s="5">
        <v>1</v>
      </c>
      <c r="D66" s="99"/>
      <c r="F66" s="8"/>
      <c r="G66" s="7"/>
      <c r="H66" s="7"/>
      <c r="I66" s="7"/>
      <c r="K66" s="8"/>
      <c r="L66" s="8"/>
      <c r="M66" s="8"/>
      <c r="N66" s="8"/>
      <c r="O66" s="8"/>
      <c r="P66" s="8"/>
      <c r="Q66" s="8"/>
      <c r="R66" s="8"/>
      <c r="S66" s="8"/>
      <c r="T66" s="8"/>
      <c r="U66" s="8"/>
      <c r="V66" s="8"/>
      <c r="AD66" s="8"/>
      <c r="AE66" s="7"/>
      <c r="AF66" s="7"/>
      <c r="AG66" s="7"/>
      <c r="AH66" s="8"/>
      <c r="AI66" s="8"/>
      <c r="AL66" s="8"/>
      <c r="AM66" s="8"/>
      <c r="BC66" s="8">
        <v>39110</v>
      </c>
      <c r="BG66" s="31"/>
    </row>
    <row r="67" spans="1:59" x14ac:dyDescent="0.2">
      <c r="A67" s="353"/>
      <c r="B67" s="5" t="s">
        <v>611</v>
      </c>
      <c r="C67" s="5">
        <v>1</v>
      </c>
      <c r="D67" s="99"/>
      <c r="F67" s="8"/>
      <c r="G67" s="8"/>
      <c r="H67" s="8"/>
      <c r="I67" s="8"/>
      <c r="N67" s="8">
        <v>39040</v>
      </c>
      <c r="O67" s="8"/>
      <c r="P67" s="8"/>
      <c r="Q67" s="8"/>
      <c r="R67" s="8"/>
      <c r="S67" s="8"/>
      <c r="T67" s="8"/>
      <c r="U67" s="8"/>
      <c r="V67" s="8"/>
      <c r="W67" s="8"/>
      <c r="AA67" s="8"/>
      <c r="AB67" s="8"/>
      <c r="AC67" s="8"/>
      <c r="AD67" s="8"/>
      <c r="AE67" s="7"/>
      <c r="AF67" s="7"/>
      <c r="AG67" s="8"/>
      <c r="AH67" s="8"/>
      <c r="AI67" s="8"/>
      <c r="AL67" s="8"/>
      <c r="AM67" s="8"/>
      <c r="AN67" s="8"/>
      <c r="AO67" s="8"/>
      <c r="AR67" s="8"/>
    </row>
  </sheetData>
  <phoneticPr fontId="30" type="noConversion"/>
  <pageMargins left="0.7" right="0.7" top="0.78740157499999996" bottom="0.78740157499999996"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57"/>
  <sheetViews>
    <sheetView topLeftCell="A6" workbookViewId="0">
      <selection activeCell="B8" sqref="B8"/>
    </sheetView>
  </sheetViews>
  <sheetFormatPr baseColWidth="10" defaultColWidth="11.42578125" defaultRowHeight="12.75" x14ac:dyDescent="0.2"/>
  <cols>
    <col min="1" max="1" width="7.140625" customWidth="1"/>
    <col min="2" max="2" width="19.42578125" customWidth="1"/>
    <col min="3" max="4" width="7.85546875" customWidth="1"/>
    <col min="5" max="5" width="4.140625" customWidth="1"/>
    <col min="6" max="27" width="5.42578125" customWidth="1"/>
  </cols>
  <sheetData>
    <row r="1" spans="1:27" ht="18" x14ac:dyDescent="0.25">
      <c r="B1" s="2" t="s">
        <v>866</v>
      </c>
      <c r="F1" s="11"/>
      <c r="G1" s="13" t="s">
        <v>867</v>
      </c>
      <c r="H1" s="14"/>
    </row>
    <row r="2" spans="1:27" x14ac:dyDescent="0.2">
      <c r="B2" s="1"/>
    </row>
    <row r="3" spans="1:27" x14ac:dyDescent="0.2">
      <c r="A3" s="9" t="s">
        <v>703</v>
      </c>
      <c r="B3" s="1" t="s">
        <v>704</v>
      </c>
      <c r="D3" s="9" t="s">
        <v>705</v>
      </c>
      <c r="E3" s="1"/>
      <c r="F3" s="9" t="s">
        <v>706</v>
      </c>
      <c r="J3" s="9" t="s">
        <v>868</v>
      </c>
      <c r="L3" s="1" t="s">
        <v>869</v>
      </c>
      <c r="P3" s="9" t="s">
        <v>801</v>
      </c>
      <c r="R3" s="1" t="s">
        <v>870</v>
      </c>
    </row>
    <row r="4" spans="1:27" x14ac:dyDescent="0.2">
      <c r="B4" s="1"/>
      <c r="D4" s="9"/>
      <c r="E4" s="1"/>
      <c r="F4" s="1"/>
      <c r="J4" s="9"/>
      <c r="L4" s="1"/>
    </row>
    <row r="5" spans="1:27" x14ac:dyDescent="0.2">
      <c r="E5" s="112"/>
      <c r="F5" s="11"/>
      <c r="G5" s="113"/>
      <c r="H5" s="113"/>
      <c r="I5" s="113"/>
      <c r="J5" s="113"/>
      <c r="K5" s="113"/>
      <c r="L5" s="113"/>
      <c r="M5" s="113"/>
      <c r="N5" s="113"/>
      <c r="O5" s="113"/>
      <c r="P5" s="113"/>
      <c r="Q5" s="113"/>
    </row>
    <row r="6" spans="1:27" ht="16.5" thickBot="1" x14ac:dyDescent="0.3">
      <c r="B6" s="3" t="s">
        <v>802</v>
      </c>
      <c r="C6" s="10">
        <v>38802</v>
      </c>
      <c r="D6" s="81" t="s">
        <v>871</v>
      </c>
      <c r="E6" s="15" t="s">
        <v>313</v>
      </c>
      <c r="F6" s="12">
        <v>21</v>
      </c>
      <c r="G6" s="12">
        <v>24</v>
      </c>
      <c r="H6" s="12">
        <v>22</v>
      </c>
      <c r="I6" s="12">
        <v>24</v>
      </c>
      <c r="J6" s="20">
        <v>23</v>
      </c>
      <c r="K6" s="12">
        <v>19</v>
      </c>
      <c r="L6" s="12">
        <v>19</v>
      </c>
      <c r="M6" s="12">
        <v>18</v>
      </c>
      <c r="N6" s="12">
        <v>19</v>
      </c>
      <c r="O6" s="12">
        <v>17</v>
      </c>
      <c r="P6" s="12">
        <v>22</v>
      </c>
      <c r="Q6" s="12">
        <v>21</v>
      </c>
      <c r="R6" s="32">
        <v>24</v>
      </c>
      <c r="S6" s="32">
        <v>16</v>
      </c>
      <c r="T6" s="32">
        <v>24</v>
      </c>
      <c r="U6" s="32">
        <v>23</v>
      </c>
      <c r="V6" s="32">
        <v>21</v>
      </c>
      <c r="W6" s="32">
        <v>20</v>
      </c>
      <c r="X6" s="32">
        <v>27</v>
      </c>
      <c r="Y6" s="32">
        <v>20</v>
      </c>
      <c r="Z6" s="32">
        <v>22</v>
      </c>
      <c r="AA6" s="32">
        <v>17</v>
      </c>
    </row>
    <row r="7" spans="1:27" ht="13.5" thickBot="1" x14ac:dyDescent="0.25">
      <c r="A7" s="4" t="s">
        <v>11</v>
      </c>
      <c r="B7" s="4" t="s">
        <v>12</v>
      </c>
      <c r="C7" s="4" t="s">
        <v>13</v>
      </c>
      <c r="D7" s="4" t="s">
        <v>14</v>
      </c>
      <c r="E7" s="1"/>
      <c r="F7" s="6" t="s">
        <v>828</v>
      </c>
      <c r="J7" s="21" t="s">
        <v>709</v>
      </c>
    </row>
    <row r="8" spans="1:27" x14ac:dyDescent="0.2">
      <c r="A8" s="56">
        <v>1</v>
      </c>
      <c r="B8" s="96" t="s">
        <v>37</v>
      </c>
      <c r="C8" s="96">
        <v>23</v>
      </c>
      <c r="D8" s="97" t="s">
        <v>872</v>
      </c>
      <c r="F8" s="8">
        <v>38662</v>
      </c>
      <c r="G8" s="8">
        <v>38669</v>
      </c>
      <c r="H8" s="8">
        <v>38676</v>
      </c>
      <c r="I8" s="8">
        <v>38683</v>
      </c>
      <c r="J8" s="22">
        <v>38688</v>
      </c>
      <c r="K8" s="8">
        <v>38690</v>
      </c>
      <c r="L8" s="8">
        <v>38697</v>
      </c>
      <c r="M8" s="8">
        <v>38704</v>
      </c>
      <c r="N8" s="8">
        <v>38711</v>
      </c>
      <c r="O8" s="8">
        <v>38718</v>
      </c>
      <c r="P8" s="8">
        <v>38725</v>
      </c>
      <c r="Q8" s="8">
        <v>38732</v>
      </c>
      <c r="R8" s="8">
        <v>38739</v>
      </c>
      <c r="S8" s="8">
        <v>38746</v>
      </c>
      <c r="T8" s="8">
        <v>38753</v>
      </c>
      <c r="U8" s="8">
        <v>38760</v>
      </c>
      <c r="V8" s="8" t="s">
        <v>873</v>
      </c>
      <c r="W8" s="8">
        <v>38774</v>
      </c>
      <c r="X8" s="8">
        <v>38781</v>
      </c>
      <c r="Y8" s="8">
        <v>38788</v>
      </c>
      <c r="Z8" s="8">
        <v>38795</v>
      </c>
      <c r="AA8" s="8">
        <v>38802</v>
      </c>
    </row>
    <row r="9" spans="1:27" x14ac:dyDescent="0.2">
      <c r="A9" s="56">
        <v>2</v>
      </c>
      <c r="B9" s="5" t="s">
        <v>81</v>
      </c>
      <c r="C9" s="5">
        <v>23</v>
      </c>
      <c r="D9" s="99" t="s">
        <v>19</v>
      </c>
      <c r="F9" s="8">
        <v>38662</v>
      </c>
      <c r="G9" s="8">
        <v>38669</v>
      </c>
      <c r="H9" s="8">
        <v>38676</v>
      </c>
      <c r="I9" s="8">
        <v>38683</v>
      </c>
      <c r="J9" s="22">
        <v>38688</v>
      </c>
      <c r="K9" s="8">
        <v>38690</v>
      </c>
      <c r="L9" s="8">
        <v>38697</v>
      </c>
      <c r="M9" s="8">
        <v>38704</v>
      </c>
      <c r="N9" s="8">
        <v>38711</v>
      </c>
      <c r="O9" s="8">
        <v>38718</v>
      </c>
      <c r="P9" s="8">
        <v>38725</v>
      </c>
      <c r="Q9" s="8">
        <v>38732</v>
      </c>
      <c r="R9" s="8">
        <v>38739</v>
      </c>
      <c r="S9" s="8"/>
      <c r="T9" s="8">
        <v>38753</v>
      </c>
      <c r="U9" s="8">
        <v>38760</v>
      </c>
      <c r="V9" s="8" t="s">
        <v>873</v>
      </c>
      <c r="W9" s="8">
        <v>38774</v>
      </c>
      <c r="X9" s="8">
        <v>38781</v>
      </c>
      <c r="Y9" s="8">
        <v>38788</v>
      </c>
      <c r="Z9" s="8">
        <v>38795</v>
      </c>
      <c r="AA9" s="8">
        <v>38802</v>
      </c>
    </row>
    <row r="10" spans="1:27" x14ac:dyDescent="0.2">
      <c r="A10" s="56">
        <v>3</v>
      </c>
      <c r="B10" s="5" t="s">
        <v>41</v>
      </c>
      <c r="C10" s="5">
        <v>23</v>
      </c>
      <c r="D10" s="99"/>
      <c r="F10" s="8">
        <v>38662</v>
      </c>
      <c r="G10" s="8">
        <v>38669</v>
      </c>
      <c r="H10" s="8">
        <v>38676</v>
      </c>
      <c r="I10" s="8">
        <v>38683</v>
      </c>
      <c r="J10" s="22">
        <v>38688</v>
      </c>
      <c r="K10" s="8">
        <v>38690</v>
      </c>
      <c r="L10" s="8">
        <v>38697</v>
      </c>
      <c r="M10" s="8">
        <v>38704</v>
      </c>
      <c r="N10" s="8">
        <v>38711</v>
      </c>
      <c r="O10" s="8">
        <v>38718</v>
      </c>
      <c r="P10" s="8">
        <v>38725</v>
      </c>
      <c r="Q10" s="8"/>
      <c r="R10" s="8">
        <v>38739</v>
      </c>
      <c r="S10" s="8">
        <v>38746</v>
      </c>
      <c r="T10" s="8">
        <v>38753</v>
      </c>
      <c r="U10" s="8">
        <v>38760</v>
      </c>
      <c r="V10" s="8"/>
      <c r="W10" s="8">
        <v>38774</v>
      </c>
      <c r="X10" s="8">
        <v>38781</v>
      </c>
      <c r="Y10" s="8">
        <v>38788</v>
      </c>
      <c r="Z10" s="8">
        <v>38795</v>
      </c>
      <c r="AA10" s="8">
        <v>38802</v>
      </c>
    </row>
    <row r="11" spans="1:27" x14ac:dyDescent="0.2">
      <c r="A11" s="353">
        <v>4</v>
      </c>
      <c r="B11" s="269" t="s">
        <v>840</v>
      </c>
      <c r="C11" s="5">
        <v>22</v>
      </c>
      <c r="D11" s="99"/>
      <c r="F11" s="8">
        <v>38662</v>
      </c>
      <c r="G11" s="8"/>
      <c r="H11" s="8">
        <v>38676</v>
      </c>
      <c r="I11" s="8">
        <v>38683</v>
      </c>
      <c r="J11" s="22">
        <v>38688</v>
      </c>
      <c r="K11" s="8">
        <v>38690</v>
      </c>
      <c r="L11" s="8">
        <v>38697</v>
      </c>
      <c r="M11" s="8">
        <v>38704</v>
      </c>
      <c r="N11" s="8">
        <v>38711</v>
      </c>
      <c r="O11" s="8"/>
      <c r="P11" s="8">
        <v>38725</v>
      </c>
      <c r="Q11" s="8">
        <v>38732</v>
      </c>
      <c r="R11" s="8">
        <v>38739</v>
      </c>
      <c r="S11" s="8">
        <v>38746</v>
      </c>
      <c r="T11" s="8">
        <v>38753</v>
      </c>
      <c r="U11" s="8">
        <v>38760</v>
      </c>
      <c r="V11" s="8" t="s">
        <v>873</v>
      </c>
      <c r="W11" s="8">
        <v>38774</v>
      </c>
      <c r="X11" s="8">
        <v>38781</v>
      </c>
      <c r="Y11" s="8">
        <v>38788</v>
      </c>
      <c r="Z11" s="8">
        <v>38795</v>
      </c>
      <c r="AA11" s="8">
        <v>38802</v>
      </c>
    </row>
    <row r="12" spans="1:27" x14ac:dyDescent="0.2">
      <c r="A12" s="353">
        <v>5</v>
      </c>
      <c r="B12" s="5" t="s">
        <v>223</v>
      </c>
      <c r="C12" s="5">
        <v>21</v>
      </c>
      <c r="D12" s="99" t="s">
        <v>19</v>
      </c>
      <c r="F12" s="8">
        <v>38662</v>
      </c>
      <c r="G12" s="8">
        <v>38669</v>
      </c>
      <c r="H12" s="8">
        <v>38676</v>
      </c>
      <c r="I12" s="8">
        <v>38683</v>
      </c>
      <c r="J12" s="22">
        <v>38688</v>
      </c>
      <c r="K12" s="8">
        <v>38690</v>
      </c>
      <c r="L12" s="8">
        <v>38697</v>
      </c>
      <c r="M12" s="8">
        <v>38704</v>
      </c>
      <c r="N12" s="8">
        <v>38711</v>
      </c>
      <c r="O12" s="8">
        <v>38718</v>
      </c>
      <c r="P12" s="8">
        <v>38725</v>
      </c>
      <c r="Q12" s="8">
        <v>38732</v>
      </c>
      <c r="R12" s="8">
        <v>38739</v>
      </c>
      <c r="S12" s="8">
        <v>38746</v>
      </c>
      <c r="T12" s="8">
        <v>38753</v>
      </c>
      <c r="U12" s="8">
        <v>38760</v>
      </c>
      <c r="W12" s="8">
        <v>38774</v>
      </c>
      <c r="X12" s="8">
        <v>38781</v>
      </c>
      <c r="Y12" s="8">
        <v>38788</v>
      </c>
      <c r="Z12" s="8">
        <v>38795</v>
      </c>
      <c r="AA12" s="8">
        <v>38802</v>
      </c>
    </row>
    <row r="13" spans="1:27" x14ac:dyDescent="0.2">
      <c r="A13" s="353">
        <v>6</v>
      </c>
      <c r="B13" s="5" t="s">
        <v>109</v>
      </c>
      <c r="C13" s="5">
        <v>20</v>
      </c>
      <c r="D13" s="99" t="s">
        <v>32</v>
      </c>
      <c r="F13" s="8">
        <v>38662</v>
      </c>
      <c r="G13" s="8">
        <v>38669</v>
      </c>
      <c r="H13" s="8">
        <v>38676</v>
      </c>
      <c r="I13" s="8">
        <v>38683</v>
      </c>
      <c r="J13" s="22">
        <v>38688</v>
      </c>
      <c r="K13" s="8">
        <v>38690</v>
      </c>
      <c r="L13" s="8"/>
      <c r="M13" s="8">
        <v>38704</v>
      </c>
      <c r="N13" s="8">
        <v>38711</v>
      </c>
      <c r="O13" s="8"/>
      <c r="P13" s="8">
        <v>38725</v>
      </c>
      <c r="Q13" s="8">
        <v>38732</v>
      </c>
      <c r="R13" s="8">
        <v>38739</v>
      </c>
      <c r="S13" s="8"/>
      <c r="T13" s="8">
        <v>38753</v>
      </c>
      <c r="U13" s="8">
        <v>38760</v>
      </c>
      <c r="V13" s="8" t="s">
        <v>873</v>
      </c>
      <c r="W13" s="8">
        <v>38774</v>
      </c>
      <c r="X13" s="8">
        <v>38781</v>
      </c>
      <c r="Y13" s="8"/>
      <c r="Z13" s="8">
        <v>38795</v>
      </c>
      <c r="AA13" s="8">
        <v>38802</v>
      </c>
    </row>
    <row r="14" spans="1:27" x14ac:dyDescent="0.2">
      <c r="A14" s="353">
        <v>7</v>
      </c>
      <c r="B14" s="5" t="s">
        <v>50</v>
      </c>
      <c r="C14" s="5">
        <v>19</v>
      </c>
      <c r="D14" s="99" t="s">
        <v>340</v>
      </c>
      <c r="F14" s="8">
        <v>38662</v>
      </c>
      <c r="G14" s="8">
        <v>38669</v>
      </c>
      <c r="H14" s="8"/>
      <c r="I14" s="8">
        <v>38683</v>
      </c>
      <c r="J14" s="22">
        <v>38688</v>
      </c>
      <c r="K14" s="8"/>
      <c r="L14" s="8">
        <v>38697</v>
      </c>
      <c r="M14" s="8">
        <v>38704</v>
      </c>
      <c r="N14" s="8">
        <v>38711</v>
      </c>
      <c r="O14" s="8"/>
      <c r="P14" s="8">
        <v>38725</v>
      </c>
      <c r="Q14" s="8">
        <v>38732</v>
      </c>
      <c r="R14" s="8"/>
      <c r="S14" s="8"/>
      <c r="T14" s="8">
        <v>38753</v>
      </c>
      <c r="U14" s="8">
        <v>38760</v>
      </c>
      <c r="W14" s="8"/>
      <c r="X14" s="8">
        <v>38781</v>
      </c>
      <c r="Y14" s="8">
        <v>38788</v>
      </c>
      <c r="Z14" s="8">
        <v>38795</v>
      </c>
    </row>
    <row r="15" spans="1:27" x14ac:dyDescent="0.2">
      <c r="A15" s="353">
        <v>8</v>
      </c>
      <c r="B15" s="5" t="s">
        <v>841</v>
      </c>
      <c r="C15" s="5">
        <v>19</v>
      </c>
      <c r="D15" s="99" t="s">
        <v>19</v>
      </c>
      <c r="F15" s="8">
        <v>38662</v>
      </c>
      <c r="G15" s="8">
        <v>38669</v>
      </c>
      <c r="H15" s="8">
        <v>38676</v>
      </c>
      <c r="I15" s="8">
        <v>38683</v>
      </c>
      <c r="J15" s="22">
        <v>38688</v>
      </c>
      <c r="K15" s="8">
        <v>38690</v>
      </c>
      <c r="L15" s="8">
        <v>38697</v>
      </c>
      <c r="M15" s="8"/>
      <c r="N15" s="8"/>
      <c r="O15" s="8"/>
      <c r="P15" s="8">
        <v>38725</v>
      </c>
      <c r="Q15" s="8">
        <v>38732</v>
      </c>
      <c r="R15" s="8">
        <v>38739</v>
      </c>
      <c r="S15" s="8">
        <v>38746</v>
      </c>
      <c r="T15" s="8">
        <v>38753</v>
      </c>
      <c r="U15" s="8">
        <v>38760</v>
      </c>
      <c r="V15" s="8" t="s">
        <v>873</v>
      </c>
      <c r="W15" s="8">
        <v>38774</v>
      </c>
      <c r="X15" s="8">
        <v>38781</v>
      </c>
      <c r="Y15" s="8">
        <v>38788</v>
      </c>
      <c r="Z15" s="8">
        <v>38795</v>
      </c>
      <c r="AA15" s="8">
        <v>38802</v>
      </c>
    </row>
    <row r="16" spans="1:27" x14ac:dyDescent="0.2">
      <c r="A16" s="353"/>
      <c r="B16" s="5" t="s">
        <v>90</v>
      </c>
      <c r="C16" s="5">
        <v>19</v>
      </c>
      <c r="D16" s="99" t="s">
        <v>19</v>
      </c>
      <c r="F16" s="8">
        <v>38662</v>
      </c>
      <c r="H16" s="8">
        <v>38676</v>
      </c>
      <c r="I16" s="8">
        <v>38683</v>
      </c>
      <c r="J16" s="22">
        <v>38688</v>
      </c>
      <c r="K16" s="8">
        <v>38690</v>
      </c>
      <c r="L16" s="8">
        <v>38697</v>
      </c>
      <c r="M16" s="8">
        <v>38704</v>
      </c>
      <c r="N16" s="8">
        <v>38711</v>
      </c>
      <c r="O16" s="8">
        <v>38718</v>
      </c>
      <c r="P16" s="8">
        <v>38725</v>
      </c>
      <c r="Q16" s="8">
        <v>38732</v>
      </c>
      <c r="R16" s="8"/>
      <c r="S16" s="8">
        <v>38746</v>
      </c>
      <c r="T16" s="8">
        <v>38753</v>
      </c>
      <c r="U16" s="8">
        <v>38760</v>
      </c>
      <c r="V16" s="8"/>
      <c r="W16" s="8">
        <v>38774</v>
      </c>
      <c r="X16" s="8">
        <v>38781</v>
      </c>
      <c r="Y16" s="8">
        <v>38788</v>
      </c>
      <c r="Z16" s="8">
        <v>38795</v>
      </c>
      <c r="AA16" s="8">
        <v>38802</v>
      </c>
    </row>
    <row r="17" spans="1:27" x14ac:dyDescent="0.2">
      <c r="A17" s="353"/>
      <c r="B17" s="5" t="s">
        <v>226</v>
      </c>
      <c r="C17" s="5">
        <v>19</v>
      </c>
      <c r="D17" s="99" t="s">
        <v>19</v>
      </c>
      <c r="F17" s="8">
        <v>38662</v>
      </c>
      <c r="G17" s="8">
        <v>38669</v>
      </c>
      <c r="H17" s="8"/>
      <c r="I17" s="8">
        <v>38683</v>
      </c>
      <c r="J17" s="22">
        <v>38688</v>
      </c>
      <c r="K17" s="8">
        <v>38690</v>
      </c>
      <c r="L17" s="8">
        <v>38697</v>
      </c>
      <c r="M17" s="8">
        <v>38704</v>
      </c>
      <c r="N17" s="8">
        <v>38711</v>
      </c>
      <c r="O17" s="8">
        <v>38718</v>
      </c>
      <c r="P17" s="8">
        <v>38725</v>
      </c>
      <c r="Q17" s="8">
        <v>38732</v>
      </c>
      <c r="R17" s="8">
        <v>38739</v>
      </c>
      <c r="S17" s="8"/>
      <c r="T17" s="8">
        <v>38753</v>
      </c>
      <c r="U17" s="8">
        <v>38760</v>
      </c>
      <c r="V17" s="8" t="s">
        <v>873</v>
      </c>
      <c r="W17" s="8">
        <v>38774</v>
      </c>
      <c r="X17" s="8">
        <v>38781</v>
      </c>
      <c r="Y17" s="8">
        <v>38788</v>
      </c>
      <c r="Z17" s="8">
        <v>38795</v>
      </c>
    </row>
    <row r="18" spans="1:27" x14ac:dyDescent="0.2">
      <c r="A18" s="353">
        <v>11</v>
      </c>
      <c r="B18" s="5" t="s">
        <v>53</v>
      </c>
      <c r="C18" s="5">
        <v>18</v>
      </c>
      <c r="D18" s="99" t="s">
        <v>19</v>
      </c>
      <c r="F18" s="8">
        <v>38662</v>
      </c>
      <c r="G18" s="8">
        <v>38669</v>
      </c>
      <c r="H18" s="8">
        <v>38676</v>
      </c>
      <c r="I18" s="8">
        <v>38683</v>
      </c>
      <c r="J18" s="22">
        <v>38688</v>
      </c>
      <c r="K18" s="8">
        <v>38690</v>
      </c>
      <c r="L18" s="8">
        <v>38697</v>
      </c>
      <c r="M18" s="8">
        <v>38704</v>
      </c>
      <c r="N18" s="8">
        <v>38711</v>
      </c>
      <c r="O18" s="8">
        <v>38718</v>
      </c>
      <c r="P18" s="8">
        <v>38725</v>
      </c>
      <c r="Q18" s="8">
        <v>38732</v>
      </c>
      <c r="R18" s="8"/>
      <c r="S18" s="8">
        <v>38746</v>
      </c>
      <c r="T18" s="8"/>
      <c r="U18" s="8">
        <v>38760</v>
      </c>
      <c r="V18" s="8"/>
      <c r="W18" s="8">
        <v>38774</v>
      </c>
      <c r="X18" s="8">
        <v>38781</v>
      </c>
      <c r="Y18" s="8">
        <v>38788</v>
      </c>
      <c r="Z18" s="8">
        <v>38795</v>
      </c>
    </row>
    <row r="19" spans="1:27" x14ac:dyDescent="0.2">
      <c r="A19" s="353">
        <v>12</v>
      </c>
      <c r="B19" s="5" t="s">
        <v>524</v>
      </c>
      <c r="C19" s="5">
        <v>18</v>
      </c>
      <c r="D19" s="99"/>
      <c r="F19" s="8">
        <v>38662</v>
      </c>
      <c r="G19" s="8">
        <v>38669</v>
      </c>
      <c r="H19" s="8"/>
      <c r="I19" s="8"/>
      <c r="J19" s="22">
        <v>38688</v>
      </c>
      <c r="K19" s="8">
        <v>38690</v>
      </c>
      <c r="L19" s="8">
        <v>38697</v>
      </c>
      <c r="M19" s="8">
        <v>38704</v>
      </c>
      <c r="N19" s="8"/>
      <c r="O19" s="8">
        <v>38718</v>
      </c>
      <c r="P19" s="8">
        <v>38725</v>
      </c>
      <c r="Q19" s="8">
        <v>38732</v>
      </c>
      <c r="R19" s="8">
        <v>38739</v>
      </c>
      <c r="S19" s="8"/>
      <c r="T19" s="8">
        <v>38753</v>
      </c>
      <c r="U19" s="8">
        <v>38760</v>
      </c>
      <c r="V19" s="8" t="s">
        <v>873</v>
      </c>
      <c r="W19" s="8"/>
      <c r="X19" s="8">
        <v>38781</v>
      </c>
      <c r="Y19" s="8">
        <v>38788</v>
      </c>
      <c r="Z19" s="8">
        <v>38795</v>
      </c>
      <c r="AA19" s="8"/>
    </row>
    <row r="20" spans="1:27" x14ac:dyDescent="0.2">
      <c r="A20" s="353">
        <v>13</v>
      </c>
      <c r="B20" s="5" t="s">
        <v>18</v>
      </c>
      <c r="C20" s="5">
        <v>17</v>
      </c>
      <c r="D20" s="99"/>
      <c r="F20" s="8">
        <v>38662</v>
      </c>
      <c r="G20" s="8">
        <v>38669</v>
      </c>
      <c r="H20" s="8"/>
      <c r="I20" s="8">
        <v>38683</v>
      </c>
      <c r="J20" s="22">
        <v>38688</v>
      </c>
      <c r="K20" s="8">
        <v>38690</v>
      </c>
      <c r="L20" s="8"/>
      <c r="M20" s="8"/>
      <c r="N20" s="8"/>
      <c r="O20" s="8">
        <v>38718</v>
      </c>
      <c r="P20" s="8">
        <v>38725</v>
      </c>
      <c r="Q20" s="8">
        <v>38732</v>
      </c>
      <c r="R20" s="8">
        <v>38739</v>
      </c>
      <c r="S20" s="8">
        <v>38746</v>
      </c>
      <c r="T20" s="8">
        <v>38753</v>
      </c>
      <c r="U20" s="8">
        <v>38760</v>
      </c>
      <c r="V20" s="8" t="s">
        <v>873</v>
      </c>
      <c r="W20" s="8">
        <v>38774</v>
      </c>
      <c r="X20" s="8">
        <v>38781</v>
      </c>
      <c r="Y20" s="8">
        <v>38788</v>
      </c>
      <c r="Z20" s="8">
        <v>38795</v>
      </c>
      <c r="AA20" s="8"/>
    </row>
    <row r="21" spans="1:27" x14ac:dyDescent="0.2">
      <c r="A21" s="353">
        <v>14</v>
      </c>
      <c r="B21" s="5" t="s">
        <v>115</v>
      </c>
      <c r="C21" s="5">
        <v>16</v>
      </c>
      <c r="D21" s="99"/>
      <c r="F21" s="8"/>
      <c r="G21" s="8">
        <v>38669</v>
      </c>
      <c r="H21" s="8">
        <v>38676</v>
      </c>
      <c r="I21" s="8">
        <v>38683</v>
      </c>
      <c r="J21" s="8"/>
      <c r="K21" s="8">
        <v>38690</v>
      </c>
      <c r="L21" s="8"/>
      <c r="M21" s="8">
        <v>38704</v>
      </c>
      <c r="N21" s="8">
        <v>38711</v>
      </c>
      <c r="P21" s="8"/>
      <c r="Q21" s="8">
        <v>38732</v>
      </c>
      <c r="R21" s="8">
        <v>38739</v>
      </c>
      <c r="S21" s="8">
        <v>38746</v>
      </c>
      <c r="T21" s="8">
        <v>38753</v>
      </c>
      <c r="U21" s="8">
        <v>38760</v>
      </c>
      <c r="V21" s="8" t="s">
        <v>873</v>
      </c>
      <c r="W21" s="8">
        <v>38774</v>
      </c>
      <c r="X21" s="8">
        <v>38781</v>
      </c>
      <c r="Z21" s="8">
        <v>38795</v>
      </c>
      <c r="AA21" s="8">
        <v>38802</v>
      </c>
    </row>
    <row r="22" spans="1:27" x14ac:dyDescent="0.2">
      <c r="A22" s="353">
        <v>15</v>
      </c>
      <c r="B22" s="5" t="s">
        <v>574</v>
      </c>
      <c r="C22" s="5">
        <v>15</v>
      </c>
      <c r="D22" s="99" t="s">
        <v>36</v>
      </c>
      <c r="F22" s="8">
        <v>38662</v>
      </c>
      <c r="G22" s="8">
        <v>38669</v>
      </c>
      <c r="H22" s="8">
        <v>38676</v>
      </c>
      <c r="I22" s="8">
        <v>38683</v>
      </c>
      <c r="J22" s="22">
        <v>38688</v>
      </c>
      <c r="K22" s="8">
        <v>38690</v>
      </c>
      <c r="L22" s="8">
        <v>38697</v>
      </c>
      <c r="M22" s="8">
        <v>38704</v>
      </c>
      <c r="N22" s="8">
        <v>38711</v>
      </c>
      <c r="O22" s="8"/>
      <c r="P22" s="8">
        <v>38725</v>
      </c>
      <c r="Q22" s="8"/>
      <c r="R22" s="8">
        <v>38739</v>
      </c>
      <c r="S22" s="8">
        <v>38746</v>
      </c>
      <c r="T22" s="8">
        <v>38753</v>
      </c>
      <c r="U22" s="8">
        <v>38760</v>
      </c>
      <c r="W22" s="8"/>
      <c r="X22" s="8">
        <v>38781</v>
      </c>
      <c r="Y22" s="8"/>
    </row>
    <row r="23" spans="1:27" x14ac:dyDescent="0.2">
      <c r="A23" s="353">
        <v>16</v>
      </c>
      <c r="B23" s="5" t="s">
        <v>240</v>
      </c>
      <c r="C23" s="5">
        <v>15</v>
      </c>
      <c r="D23" s="99" t="s">
        <v>19</v>
      </c>
      <c r="F23" s="7"/>
      <c r="H23" s="8">
        <v>38676</v>
      </c>
      <c r="I23" s="8">
        <v>38683</v>
      </c>
      <c r="J23" s="22">
        <v>38688</v>
      </c>
      <c r="L23" s="8">
        <v>38697</v>
      </c>
      <c r="M23" s="8">
        <v>38704</v>
      </c>
      <c r="N23" s="8">
        <v>38711</v>
      </c>
      <c r="O23" s="8">
        <v>38718</v>
      </c>
      <c r="P23" s="8">
        <v>38725</v>
      </c>
      <c r="Q23" s="8"/>
      <c r="R23" s="8">
        <v>38739</v>
      </c>
      <c r="S23" s="8"/>
      <c r="T23" s="8"/>
      <c r="U23" s="8">
        <v>38760</v>
      </c>
      <c r="W23" s="8"/>
      <c r="X23" s="8" t="s">
        <v>863</v>
      </c>
      <c r="Y23" s="8"/>
      <c r="Z23" s="8" t="s">
        <v>874</v>
      </c>
    </row>
    <row r="24" spans="1:27" x14ac:dyDescent="0.2">
      <c r="A24" s="353">
        <v>17</v>
      </c>
      <c r="B24" s="5" t="s">
        <v>35</v>
      </c>
      <c r="C24" s="5">
        <v>14</v>
      </c>
      <c r="D24" s="99" t="s">
        <v>42</v>
      </c>
      <c r="F24" s="8">
        <v>38662</v>
      </c>
      <c r="G24" s="8">
        <v>38669</v>
      </c>
      <c r="H24" s="8"/>
      <c r="I24" s="8"/>
      <c r="J24" s="22">
        <v>38688</v>
      </c>
      <c r="K24" s="8"/>
      <c r="L24" s="8">
        <v>38697</v>
      </c>
      <c r="M24" s="8"/>
      <c r="N24" s="8"/>
      <c r="O24" s="8">
        <v>38718</v>
      </c>
      <c r="P24" s="8">
        <v>38725</v>
      </c>
      <c r="Q24" s="8">
        <v>38732</v>
      </c>
      <c r="S24" s="8">
        <v>38746</v>
      </c>
      <c r="T24" s="8">
        <v>38753</v>
      </c>
      <c r="U24" s="8">
        <v>38760</v>
      </c>
      <c r="V24" s="8" t="s">
        <v>873</v>
      </c>
      <c r="W24" s="8"/>
      <c r="X24" s="8">
        <v>38781</v>
      </c>
      <c r="Y24" s="8">
        <v>38788</v>
      </c>
      <c r="AA24" s="8">
        <v>38802</v>
      </c>
    </row>
    <row r="25" spans="1:27" x14ac:dyDescent="0.2">
      <c r="A25" s="353">
        <v>18</v>
      </c>
      <c r="B25" s="5" t="s">
        <v>413</v>
      </c>
      <c r="C25" s="5">
        <v>14</v>
      </c>
      <c r="D25" s="99"/>
      <c r="F25" s="7"/>
      <c r="H25" s="8">
        <v>38676</v>
      </c>
      <c r="I25" s="8">
        <v>38683</v>
      </c>
      <c r="J25" s="8"/>
      <c r="L25" s="8">
        <v>38697</v>
      </c>
      <c r="M25" s="8">
        <v>38704</v>
      </c>
      <c r="N25" s="7"/>
      <c r="O25" s="8"/>
      <c r="P25" s="8">
        <v>38725</v>
      </c>
      <c r="Q25" s="8"/>
      <c r="R25" s="8">
        <v>38739</v>
      </c>
      <c r="S25" s="8"/>
      <c r="T25" s="8">
        <v>38753</v>
      </c>
      <c r="U25" s="8"/>
      <c r="V25" s="8"/>
      <c r="W25" s="8">
        <v>38774</v>
      </c>
      <c r="X25" s="8">
        <v>38781</v>
      </c>
      <c r="Z25" s="8">
        <v>38795</v>
      </c>
      <c r="AA25" s="8">
        <v>38802</v>
      </c>
    </row>
    <row r="26" spans="1:27" x14ac:dyDescent="0.2">
      <c r="A26" s="353">
        <v>19</v>
      </c>
      <c r="B26" s="5" t="s">
        <v>246</v>
      </c>
      <c r="C26" s="5">
        <v>13</v>
      </c>
      <c r="D26" s="99" t="s">
        <v>36</v>
      </c>
      <c r="F26" s="7"/>
      <c r="G26" s="8"/>
      <c r="H26" s="8"/>
      <c r="I26" s="8"/>
      <c r="J26" s="8"/>
      <c r="L26" s="8">
        <v>38697</v>
      </c>
      <c r="M26" s="7"/>
      <c r="N26" s="7"/>
      <c r="O26" s="8">
        <v>38718</v>
      </c>
      <c r="P26" s="8">
        <v>38725</v>
      </c>
      <c r="Q26" s="8">
        <v>38732</v>
      </c>
      <c r="R26" s="8">
        <v>38739</v>
      </c>
      <c r="S26" s="8">
        <v>38746</v>
      </c>
      <c r="T26" s="8">
        <v>38753</v>
      </c>
      <c r="U26" s="8">
        <v>38760</v>
      </c>
      <c r="V26" s="8" t="s">
        <v>873</v>
      </c>
      <c r="W26" s="8">
        <v>38774</v>
      </c>
      <c r="X26" s="8">
        <v>38781</v>
      </c>
      <c r="Y26" s="8">
        <v>38788</v>
      </c>
    </row>
    <row r="27" spans="1:27" x14ac:dyDescent="0.2">
      <c r="A27" s="353">
        <v>20</v>
      </c>
      <c r="B27" s="5" t="s">
        <v>49</v>
      </c>
      <c r="C27" s="5">
        <v>13</v>
      </c>
      <c r="D27" s="99" t="s">
        <v>19</v>
      </c>
      <c r="F27" s="8">
        <v>38662</v>
      </c>
      <c r="G27" s="8">
        <v>38669</v>
      </c>
      <c r="H27" s="8">
        <v>38676</v>
      </c>
      <c r="I27" s="8">
        <v>38683</v>
      </c>
      <c r="J27" s="22">
        <v>38688</v>
      </c>
      <c r="K27" s="8"/>
      <c r="L27" s="8">
        <v>38697</v>
      </c>
      <c r="M27" s="8"/>
      <c r="N27" s="8">
        <v>38711</v>
      </c>
      <c r="O27" s="8">
        <v>38718</v>
      </c>
      <c r="P27" s="8">
        <v>38725</v>
      </c>
      <c r="Q27" s="8">
        <v>38732</v>
      </c>
      <c r="S27" s="8"/>
      <c r="T27" s="8"/>
      <c r="U27" s="8">
        <v>38760</v>
      </c>
      <c r="W27" s="8"/>
      <c r="X27" s="8">
        <v>38781</v>
      </c>
      <c r="AA27" s="8">
        <v>38802</v>
      </c>
    </row>
    <row r="28" spans="1:27" x14ac:dyDescent="0.2">
      <c r="A28" s="353">
        <v>21</v>
      </c>
      <c r="B28" s="5" t="s">
        <v>143</v>
      </c>
      <c r="C28" s="5">
        <v>12</v>
      </c>
      <c r="D28" s="99"/>
      <c r="F28" s="7"/>
      <c r="H28" s="8"/>
      <c r="I28" s="8"/>
      <c r="J28" s="8"/>
      <c r="K28" s="8"/>
      <c r="L28" s="8"/>
      <c r="M28" s="7"/>
      <c r="N28" s="8"/>
      <c r="O28" s="8">
        <v>38718</v>
      </c>
      <c r="P28" s="8">
        <v>38725</v>
      </c>
      <c r="Q28" s="8">
        <v>38732</v>
      </c>
      <c r="R28" s="8">
        <v>38739</v>
      </c>
      <c r="S28" s="8">
        <v>38746</v>
      </c>
      <c r="T28" s="8">
        <v>38753</v>
      </c>
      <c r="U28" s="8"/>
      <c r="V28" s="8"/>
      <c r="W28" s="8"/>
      <c r="X28" s="8">
        <v>38781</v>
      </c>
      <c r="Y28" s="8">
        <v>38788</v>
      </c>
      <c r="Z28" s="8">
        <v>38795</v>
      </c>
      <c r="AA28" s="8"/>
    </row>
    <row r="29" spans="1:27" x14ac:dyDescent="0.2">
      <c r="A29" s="353">
        <v>22</v>
      </c>
      <c r="B29" s="5" t="s">
        <v>84</v>
      </c>
      <c r="C29" s="5">
        <v>10</v>
      </c>
      <c r="D29" s="99"/>
      <c r="F29" s="8">
        <v>38662</v>
      </c>
      <c r="G29" s="8"/>
      <c r="H29" s="8"/>
      <c r="I29" s="8">
        <v>38683</v>
      </c>
      <c r="J29" s="22">
        <v>38688</v>
      </c>
      <c r="L29" s="8"/>
      <c r="M29" s="8">
        <v>38704</v>
      </c>
      <c r="N29" s="8">
        <v>38711</v>
      </c>
      <c r="P29" s="8">
        <v>38725</v>
      </c>
      <c r="Q29" s="8"/>
      <c r="R29" s="8"/>
      <c r="S29" s="8">
        <v>38746</v>
      </c>
      <c r="T29" s="8"/>
      <c r="U29" s="8"/>
      <c r="V29" s="8" t="s">
        <v>873</v>
      </c>
      <c r="W29" s="8">
        <v>38774</v>
      </c>
      <c r="X29" s="8">
        <v>38781</v>
      </c>
      <c r="Y29" s="8">
        <v>38788</v>
      </c>
    </row>
    <row r="30" spans="1:27" x14ac:dyDescent="0.2">
      <c r="A30" s="353">
        <v>23</v>
      </c>
      <c r="B30" s="5" t="s">
        <v>107</v>
      </c>
      <c r="C30" s="5">
        <v>9</v>
      </c>
      <c r="D30" s="99" t="s">
        <v>36</v>
      </c>
      <c r="F30" s="7"/>
      <c r="H30" s="8"/>
      <c r="I30" s="8"/>
      <c r="J30" s="8"/>
      <c r="L30" s="8"/>
      <c r="M30" s="7"/>
      <c r="N30" s="7"/>
      <c r="O30" s="8"/>
      <c r="P30" s="8"/>
      <c r="R30" s="8">
        <v>38739</v>
      </c>
      <c r="S30" s="8">
        <v>38746</v>
      </c>
      <c r="T30" s="8">
        <v>38753</v>
      </c>
      <c r="U30" s="8">
        <v>38760</v>
      </c>
      <c r="V30" s="8" t="s">
        <v>873</v>
      </c>
      <c r="W30" s="8">
        <v>38774</v>
      </c>
      <c r="X30" s="8">
        <v>38781</v>
      </c>
      <c r="Y30" s="8">
        <v>38788</v>
      </c>
      <c r="Z30" s="8">
        <v>38795</v>
      </c>
    </row>
    <row r="31" spans="1:27" x14ac:dyDescent="0.2">
      <c r="A31" s="353">
        <v>24</v>
      </c>
      <c r="B31" s="5" t="s">
        <v>250</v>
      </c>
      <c r="C31" s="5">
        <v>9</v>
      </c>
      <c r="D31" s="99"/>
      <c r="F31" s="7"/>
      <c r="H31" s="8"/>
      <c r="I31" s="8"/>
      <c r="J31" s="8"/>
      <c r="L31" s="8"/>
      <c r="M31" s="7"/>
      <c r="N31" s="7"/>
      <c r="O31" s="8"/>
      <c r="P31" s="8"/>
      <c r="Q31" s="8">
        <v>38732</v>
      </c>
      <c r="R31" s="8">
        <v>38739</v>
      </c>
      <c r="T31" s="8">
        <v>38753</v>
      </c>
      <c r="U31" s="8">
        <v>38760</v>
      </c>
      <c r="V31" s="8" t="s">
        <v>873</v>
      </c>
      <c r="W31" s="8">
        <v>38774</v>
      </c>
      <c r="X31" s="8">
        <v>38781</v>
      </c>
      <c r="Y31" s="8">
        <v>38788</v>
      </c>
      <c r="AA31" s="8">
        <v>38802</v>
      </c>
    </row>
    <row r="32" spans="1:27" x14ac:dyDescent="0.2">
      <c r="A32" s="353">
        <v>25</v>
      </c>
      <c r="B32" s="5" t="s">
        <v>591</v>
      </c>
      <c r="C32" s="5">
        <v>8</v>
      </c>
      <c r="D32" s="99" t="s">
        <v>19</v>
      </c>
      <c r="F32" s="7"/>
      <c r="G32" s="8">
        <v>38669</v>
      </c>
      <c r="H32" s="8">
        <v>38676</v>
      </c>
      <c r="I32" s="8"/>
      <c r="J32" s="8"/>
      <c r="L32" s="8"/>
      <c r="M32" s="7"/>
      <c r="N32" s="7"/>
      <c r="O32" s="8"/>
      <c r="P32" s="8"/>
      <c r="Q32" s="8"/>
      <c r="R32" s="8">
        <v>38739</v>
      </c>
      <c r="V32" s="8" t="s">
        <v>873</v>
      </c>
      <c r="W32" s="8">
        <v>38774</v>
      </c>
      <c r="X32" s="8">
        <v>38781</v>
      </c>
      <c r="Z32" s="8">
        <v>38795</v>
      </c>
      <c r="AA32" s="8">
        <v>38802</v>
      </c>
    </row>
    <row r="33" spans="1:27" x14ac:dyDescent="0.2">
      <c r="A33" s="353">
        <v>26</v>
      </c>
      <c r="B33" s="5" t="s">
        <v>75</v>
      </c>
      <c r="C33" s="5">
        <v>8</v>
      </c>
      <c r="D33" s="99"/>
      <c r="F33" s="8">
        <v>38662</v>
      </c>
      <c r="G33" s="8"/>
      <c r="H33" s="8">
        <v>38676</v>
      </c>
      <c r="I33" s="8">
        <v>38683</v>
      </c>
      <c r="J33" s="8"/>
      <c r="K33" s="8">
        <v>38690</v>
      </c>
      <c r="L33" s="8"/>
      <c r="M33" s="8">
        <v>38704</v>
      </c>
      <c r="N33" s="8"/>
      <c r="O33" s="8">
        <v>38718</v>
      </c>
      <c r="P33" s="8">
        <v>38725</v>
      </c>
      <c r="Q33" s="8"/>
      <c r="R33" s="8"/>
      <c r="S33" s="8"/>
      <c r="T33" s="8"/>
      <c r="U33" s="8"/>
      <c r="V33" s="8" t="s">
        <v>873</v>
      </c>
      <c r="X33" s="8"/>
    </row>
    <row r="34" spans="1:27" x14ac:dyDescent="0.2">
      <c r="A34" s="353">
        <v>27</v>
      </c>
      <c r="B34" s="5" t="s">
        <v>123</v>
      </c>
      <c r="C34" s="5">
        <v>7</v>
      </c>
      <c r="D34" s="99" t="s">
        <v>36</v>
      </c>
      <c r="F34" s="8"/>
      <c r="G34" s="8">
        <v>38669</v>
      </c>
      <c r="H34" s="8"/>
      <c r="I34" s="8">
        <v>38683</v>
      </c>
      <c r="J34" s="22">
        <v>38688</v>
      </c>
      <c r="L34" s="8">
        <v>38697</v>
      </c>
      <c r="M34" s="8"/>
      <c r="N34" s="8">
        <v>38711</v>
      </c>
      <c r="P34" s="8"/>
      <c r="Q34" s="8">
        <v>38732</v>
      </c>
      <c r="T34" s="8"/>
      <c r="U34" s="8"/>
      <c r="X34" s="8"/>
      <c r="Y34" s="8">
        <v>38788</v>
      </c>
    </row>
    <row r="35" spans="1:27" x14ac:dyDescent="0.2">
      <c r="A35" s="353">
        <v>28</v>
      </c>
      <c r="B35" s="5" t="s">
        <v>263</v>
      </c>
      <c r="C35" s="5">
        <v>7</v>
      </c>
      <c r="D35" s="99"/>
      <c r="F35" s="7"/>
      <c r="H35" s="8"/>
      <c r="I35" s="8"/>
      <c r="J35" s="8"/>
      <c r="L35" s="8"/>
      <c r="M35" s="7"/>
      <c r="N35" s="7"/>
      <c r="O35" s="8">
        <v>38718</v>
      </c>
      <c r="P35" s="8"/>
      <c r="Q35" s="8"/>
      <c r="S35" s="8">
        <v>38746</v>
      </c>
      <c r="U35" s="8">
        <v>38760</v>
      </c>
      <c r="V35" s="8" t="s">
        <v>873</v>
      </c>
      <c r="W35" s="8">
        <v>38774</v>
      </c>
      <c r="X35" s="8" t="s">
        <v>863</v>
      </c>
      <c r="AA35" s="8">
        <v>38802</v>
      </c>
    </row>
    <row r="36" spans="1:27" x14ac:dyDescent="0.2">
      <c r="A36" s="353">
        <v>29</v>
      </c>
      <c r="B36" s="5" t="s">
        <v>844</v>
      </c>
      <c r="C36" s="5">
        <v>6</v>
      </c>
      <c r="D36" s="103"/>
      <c r="F36" s="8"/>
      <c r="G36" s="8">
        <v>38669</v>
      </c>
      <c r="H36" s="8">
        <v>38676</v>
      </c>
      <c r="I36" s="8">
        <v>38683</v>
      </c>
      <c r="J36" s="8"/>
      <c r="K36" s="8">
        <v>38690</v>
      </c>
      <c r="L36" s="8"/>
      <c r="M36" s="8"/>
      <c r="N36" s="8">
        <v>38711</v>
      </c>
      <c r="P36" s="8"/>
      <c r="Q36" s="8"/>
      <c r="R36" s="8">
        <v>38739</v>
      </c>
      <c r="T36" s="8"/>
    </row>
    <row r="37" spans="1:27" x14ac:dyDescent="0.2">
      <c r="A37" s="353">
        <v>30</v>
      </c>
      <c r="B37" s="5" t="s">
        <v>110</v>
      </c>
      <c r="C37" s="5">
        <v>5</v>
      </c>
      <c r="D37" s="103"/>
      <c r="F37" s="8"/>
      <c r="G37" s="8">
        <v>38669</v>
      </c>
      <c r="H37" s="7"/>
      <c r="I37" s="8"/>
      <c r="J37" s="22">
        <v>38688</v>
      </c>
      <c r="L37" s="8">
        <v>38697</v>
      </c>
      <c r="N37" s="8">
        <v>38711</v>
      </c>
      <c r="O37" s="8"/>
      <c r="P37" s="8"/>
      <c r="Q37" s="8"/>
      <c r="R37" s="8">
        <v>38739</v>
      </c>
      <c r="T37" s="8"/>
      <c r="W37" s="8"/>
    </row>
    <row r="38" spans="1:27" x14ac:dyDescent="0.2">
      <c r="A38" s="353">
        <v>31</v>
      </c>
      <c r="B38" s="5" t="s">
        <v>96</v>
      </c>
      <c r="C38" s="5">
        <v>4</v>
      </c>
      <c r="D38" s="99" t="s">
        <v>36</v>
      </c>
      <c r="F38" s="7"/>
      <c r="H38" s="8">
        <v>38676</v>
      </c>
      <c r="I38" s="8"/>
      <c r="J38" s="22">
        <v>38688</v>
      </c>
      <c r="L38" s="8"/>
      <c r="M38" s="7"/>
      <c r="N38" s="7"/>
      <c r="O38" s="7"/>
      <c r="P38" s="8"/>
      <c r="Q38" s="8"/>
      <c r="U38" s="8"/>
      <c r="V38" s="8" t="s">
        <v>873</v>
      </c>
      <c r="Z38" s="8">
        <v>38795</v>
      </c>
    </row>
    <row r="39" spans="1:27" x14ac:dyDescent="0.2">
      <c r="A39" s="353">
        <v>32</v>
      </c>
      <c r="B39" s="5" t="s">
        <v>254</v>
      </c>
      <c r="C39" s="5">
        <v>4</v>
      </c>
      <c r="D39" s="99" t="s">
        <v>19</v>
      </c>
      <c r="F39" s="7"/>
      <c r="H39" s="8"/>
      <c r="I39" s="8"/>
      <c r="J39" s="8"/>
      <c r="L39" s="8"/>
      <c r="M39" s="7"/>
      <c r="N39" s="7"/>
      <c r="O39" s="8"/>
      <c r="P39" s="8"/>
      <c r="Q39" s="8">
        <v>38732</v>
      </c>
      <c r="T39" s="8">
        <v>38753</v>
      </c>
      <c r="U39" s="8">
        <v>38760</v>
      </c>
      <c r="X39" s="8">
        <v>38781</v>
      </c>
    </row>
    <row r="40" spans="1:27" x14ac:dyDescent="0.2">
      <c r="A40" s="353">
        <v>33</v>
      </c>
      <c r="B40" s="5" t="s">
        <v>565</v>
      </c>
      <c r="C40" s="5">
        <v>4</v>
      </c>
      <c r="D40" s="99"/>
      <c r="F40" s="8"/>
      <c r="G40" s="8">
        <v>38669</v>
      </c>
      <c r="H40" s="8">
        <v>38676</v>
      </c>
      <c r="I40" s="8">
        <v>38683</v>
      </c>
      <c r="J40" s="8"/>
      <c r="K40" s="8">
        <v>38690</v>
      </c>
      <c r="W40" s="8"/>
    </row>
    <row r="41" spans="1:27" x14ac:dyDescent="0.2">
      <c r="A41" s="353"/>
      <c r="B41" s="5" t="s">
        <v>875</v>
      </c>
      <c r="C41" s="5">
        <v>4</v>
      </c>
      <c r="D41" s="99"/>
      <c r="F41" s="7"/>
      <c r="H41" s="8"/>
      <c r="I41" s="8"/>
      <c r="J41" s="8"/>
      <c r="L41" s="8"/>
      <c r="M41" s="7"/>
      <c r="N41" s="7"/>
      <c r="O41" s="8"/>
      <c r="P41" s="8"/>
      <c r="Q41" s="8">
        <v>38732</v>
      </c>
      <c r="R41" s="8">
        <v>38739</v>
      </c>
      <c r="T41" s="8">
        <v>38753</v>
      </c>
      <c r="V41" s="8" t="s">
        <v>873</v>
      </c>
    </row>
    <row r="42" spans="1:27" x14ac:dyDescent="0.2">
      <c r="A42" s="353"/>
      <c r="B42" s="5" t="s">
        <v>595</v>
      </c>
      <c r="C42" s="5">
        <v>4</v>
      </c>
      <c r="D42" s="99"/>
      <c r="F42" s="8">
        <v>38662</v>
      </c>
      <c r="G42" s="8"/>
      <c r="H42" s="8"/>
      <c r="I42" s="8"/>
      <c r="J42" s="22">
        <v>38688</v>
      </c>
      <c r="K42" s="8">
        <v>38690</v>
      </c>
      <c r="L42" s="8"/>
      <c r="M42" s="7"/>
      <c r="N42" s="8"/>
      <c r="O42" s="8"/>
      <c r="Q42" s="8"/>
      <c r="R42" s="8">
        <v>38739</v>
      </c>
    </row>
    <row r="43" spans="1:27" x14ac:dyDescent="0.2">
      <c r="A43" s="353">
        <v>36</v>
      </c>
      <c r="B43" s="5" t="s">
        <v>446</v>
      </c>
      <c r="C43" s="5">
        <v>3</v>
      </c>
      <c r="D43" s="99" t="s">
        <v>19</v>
      </c>
      <c r="F43" s="8">
        <v>38662</v>
      </c>
      <c r="G43" s="8">
        <v>38669</v>
      </c>
      <c r="H43" s="8"/>
      <c r="I43" s="8">
        <v>38683</v>
      </c>
    </row>
    <row r="44" spans="1:27" x14ac:dyDescent="0.2">
      <c r="A44" s="353"/>
      <c r="B44" s="5" t="s">
        <v>529</v>
      </c>
      <c r="C44" s="5">
        <v>3</v>
      </c>
      <c r="D44" s="99" t="s">
        <v>19</v>
      </c>
      <c r="F44" s="7"/>
      <c r="G44" s="8"/>
      <c r="H44" s="8"/>
      <c r="I44" s="8"/>
      <c r="J44" s="8"/>
      <c r="K44" s="8">
        <v>38690</v>
      </c>
      <c r="L44" s="8"/>
      <c r="M44" s="7"/>
      <c r="N44" s="7"/>
      <c r="O44" s="8"/>
      <c r="P44" s="8"/>
      <c r="Q44" s="8"/>
      <c r="T44" s="8"/>
      <c r="U44" s="8"/>
      <c r="Y44" s="8">
        <v>38788</v>
      </c>
      <c r="Z44" s="8">
        <v>38795</v>
      </c>
    </row>
    <row r="45" spans="1:27" x14ac:dyDescent="0.2">
      <c r="A45" s="353"/>
      <c r="B45" s="5" t="s">
        <v>200</v>
      </c>
      <c r="C45" s="5">
        <v>3</v>
      </c>
      <c r="D45" s="99" t="s">
        <v>19</v>
      </c>
      <c r="F45" s="7"/>
      <c r="H45" s="8"/>
      <c r="I45" s="8"/>
      <c r="J45" s="8"/>
      <c r="K45" s="8"/>
      <c r="L45" s="8"/>
      <c r="M45" s="7"/>
      <c r="N45" s="8">
        <v>38711</v>
      </c>
      <c r="O45" s="8"/>
      <c r="P45" s="8"/>
      <c r="Q45" s="8"/>
      <c r="T45" s="8"/>
      <c r="U45" s="8"/>
      <c r="Z45" s="8">
        <v>38795</v>
      </c>
      <c r="AA45" s="8">
        <v>38802</v>
      </c>
    </row>
    <row r="46" spans="1:27" x14ac:dyDescent="0.2">
      <c r="A46" s="353">
        <v>39</v>
      </c>
      <c r="B46" s="5" t="s">
        <v>104</v>
      </c>
      <c r="C46" s="5">
        <v>3</v>
      </c>
      <c r="D46" s="99"/>
      <c r="F46" s="7"/>
      <c r="H46" s="8"/>
      <c r="I46" s="8"/>
      <c r="J46" s="8"/>
      <c r="L46" s="8"/>
      <c r="M46" s="7"/>
      <c r="N46" s="7"/>
      <c r="O46" s="8"/>
      <c r="P46" s="8"/>
      <c r="R46" s="8">
        <v>38739</v>
      </c>
      <c r="T46" s="8">
        <v>38753</v>
      </c>
      <c r="U46" s="8"/>
      <c r="X46" s="8">
        <v>38781</v>
      </c>
    </row>
    <row r="47" spans="1:27" x14ac:dyDescent="0.2">
      <c r="A47" s="353"/>
      <c r="B47" s="5" t="s">
        <v>225</v>
      </c>
      <c r="C47" s="5">
        <v>3</v>
      </c>
      <c r="D47" s="103"/>
      <c r="F47" s="7"/>
      <c r="G47" s="8">
        <v>38669</v>
      </c>
      <c r="H47" s="8">
        <v>38676</v>
      </c>
      <c r="I47" s="8"/>
      <c r="J47" s="8"/>
      <c r="K47" s="8"/>
      <c r="L47" s="8"/>
      <c r="M47" s="7"/>
      <c r="N47" s="7"/>
      <c r="O47" s="8"/>
      <c r="Q47" s="8"/>
      <c r="T47" s="8">
        <v>38753</v>
      </c>
    </row>
    <row r="48" spans="1:27" x14ac:dyDescent="0.2">
      <c r="A48" s="353"/>
      <c r="B48" s="5" t="s">
        <v>609</v>
      </c>
      <c r="C48" s="5">
        <v>3</v>
      </c>
      <c r="D48" s="99"/>
      <c r="F48" s="7"/>
      <c r="H48" s="8"/>
      <c r="I48" s="8"/>
      <c r="J48" s="8"/>
      <c r="K48" s="8"/>
      <c r="L48" s="8"/>
      <c r="M48" s="7"/>
      <c r="N48" s="7"/>
      <c r="O48" s="8"/>
      <c r="P48" s="8"/>
      <c r="Q48" s="8"/>
      <c r="T48" s="8"/>
      <c r="U48" s="8"/>
      <c r="V48" s="8" t="s">
        <v>873</v>
      </c>
      <c r="W48" s="8">
        <v>38774</v>
      </c>
      <c r="Z48" s="8">
        <v>38795</v>
      </c>
    </row>
    <row r="49" spans="1:27" x14ac:dyDescent="0.2">
      <c r="A49" s="353">
        <v>42</v>
      </c>
      <c r="B49" s="5" t="s">
        <v>876</v>
      </c>
      <c r="C49" s="5">
        <v>2</v>
      </c>
      <c r="D49" s="99" t="s">
        <v>19</v>
      </c>
      <c r="F49" s="8"/>
      <c r="G49" s="8">
        <v>38669</v>
      </c>
      <c r="H49" s="8">
        <v>38676</v>
      </c>
      <c r="I49" s="8"/>
      <c r="J49" s="8"/>
      <c r="L49" s="8"/>
      <c r="M49" s="7"/>
      <c r="N49" s="7"/>
      <c r="Q49" s="8"/>
      <c r="T49" s="8"/>
      <c r="U49" s="8"/>
    </row>
    <row r="50" spans="1:27" x14ac:dyDescent="0.2">
      <c r="A50" s="353">
        <v>43</v>
      </c>
      <c r="B50" s="5" t="s">
        <v>877</v>
      </c>
      <c r="C50" s="5">
        <v>2</v>
      </c>
      <c r="D50" s="103"/>
      <c r="F50" s="7"/>
      <c r="G50" s="8"/>
      <c r="H50" s="8"/>
      <c r="I50" s="8"/>
      <c r="J50" s="8"/>
      <c r="L50" s="8"/>
      <c r="M50" s="7"/>
      <c r="N50" s="7"/>
      <c r="O50" s="8">
        <v>38718</v>
      </c>
      <c r="P50" s="8"/>
      <c r="Q50" s="8"/>
      <c r="T50" s="8"/>
      <c r="U50" s="8"/>
      <c r="AA50" s="8">
        <v>38802</v>
      </c>
    </row>
    <row r="51" spans="1:27" x14ac:dyDescent="0.2">
      <c r="A51" s="353">
        <v>44</v>
      </c>
      <c r="B51" s="5" t="s">
        <v>846</v>
      </c>
      <c r="C51" s="5">
        <v>2</v>
      </c>
      <c r="D51" s="103"/>
      <c r="F51" s="8">
        <v>38662</v>
      </c>
      <c r="H51" s="8"/>
      <c r="I51" s="8"/>
      <c r="J51" s="8"/>
      <c r="L51" s="8"/>
      <c r="M51" s="7"/>
      <c r="N51" s="7"/>
      <c r="O51" s="8"/>
      <c r="P51" s="8"/>
      <c r="Q51" s="8"/>
      <c r="T51" s="8"/>
      <c r="U51" s="8"/>
      <c r="X51" s="8">
        <v>38781</v>
      </c>
    </row>
    <row r="52" spans="1:27" x14ac:dyDescent="0.2">
      <c r="A52" s="353">
        <v>45</v>
      </c>
      <c r="B52" s="5" t="s">
        <v>878</v>
      </c>
      <c r="C52" s="5">
        <v>1</v>
      </c>
      <c r="D52" s="99" t="s">
        <v>19</v>
      </c>
      <c r="F52" s="7"/>
      <c r="H52" s="8"/>
      <c r="I52" s="8"/>
      <c r="J52" s="8"/>
      <c r="K52" s="8"/>
      <c r="L52" s="8"/>
      <c r="M52" s="8">
        <v>38704</v>
      </c>
      <c r="N52" s="7"/>
      <c r="O52" s="8"/>
      <c r="P52" s="8"/>
      <c r="Q52" s="8"/>
      <c r="T52" s="8"/>
      <c r="U52" s="8"/>
    </row>
    <row r="53" spans="1:27" x14ac:dyDescent="0.2">
      <c r="A53" s="353">
        <v>46</v>
      </c>
      <c r="B53" s="5" t="s">
        <v>879</v>
      </c>
      <c r="C53" s="5">
        <v>1</v>
      </c>
      <c r="D53" s="103"/>
      <c r="F53" s="7"/>
      <c r="H53" s="8"/>
      <c r="I53" s="8"/>
      <c r="J53" s="22">
        <v>38688</v>
      </c>
      <c r="K53" s="8"/>
      <c r="L53" s="8"/>
      <c r="M53" s="7"/>
      <c r="N53" s="7"/>
      <c r="O53" s="7"/>
      <c r="P53" s="8"/>
      <c r="Q53" s="8"/>
      <c r="T53" s="8"/>
      <c r="U53" s="8"/>
    </row>
    <row r="54" spans="1:27" x14ac:dyDescent="0.2">
      <c r="A54" s="353"/>
      <c r="B54" s="5" t="s">
        <v>447</v>
      </c>
      <c r="C54" s="5">
        <v>1</v>
      </c>
      <c r="D54" s="99"/>
      <c r="F54" s="8"/>
      <c r="G54" s="8"/>
      <c r="H54" s="8"/>
      <c r="I54" s="8">
        <v>38683</v>
      </c>
      <c r="J54" s="7"/>
      <c r="L54" s="8"/>
      <c r="M54" s="8"/>
      <c r="O54" s="8"/>
      <c r="P54" s="8"/>
      <c r="Q54" s="8"/>
      <c r="T54" s="8"/>
      <c r="U54" s="8"/>
    </row>
    <row r="55" spans="1:27" x14ac:dyDescent="0.2">
      <c r="A55" s="353"/>
      <c r="B55" s="5" t="s">
        <v>860</v>
      </c>
      <c r="C55" s="5">
        <v>1</v>
      </c>
      <c r="D55" s="99"/>
      <c r="F55" s="8"/>
      <c r="G55" s="8">
        <v>38669</v>
      </c>
      <c r="H55" s="8"/>
      <c r="I55" s="8"/>
      <c r="J55" s="8"/>
      <c r="K55" s="7"/>
      <c r="L55" s="8"/>
      <c r="M55" s="7"/>
      <c r="N55" s="7"/>
      <c r="O55" s="8"/>
      <c r="P55" s="8"/>
      <c r="Q55" s="8"/>
      <c r="T55" s="8"/>
      <c r="U55" s="8"/>
    </row>
    <row r="56" spans="1:27" x14ac:dyDescent="0.2">
      <c r="A56" s="353"/>
      <c r="B56" s="5" t="s">
        <v>138</v>
      </c>
      <c r="C56" s="5">
        <v>1</v>
      </c>
      <c r="D56" s="103"/>
      <c r="F56" s="8"/>
      <c r="H56" s="8"/>
      <c r="I56" s="8"/>
      <c r="J56" s="8"/>
      <c r="L56" s="8"/>
      <c r="M56" s="7"/>
      <c r="N56" s="7"/>
      <c r="O56" s="8"/>
      <c r="P56" s="8"/>
      <c r="Q56" s="8"/>
      <c r="T56" s="8"/>
      <c r="U56" s="8"/>
      <c r="V56" s="8" t="s">
        <v>873</v>
      </c>
    </row>
    <row r="57" spans="1:27" x14ac:dyDescent="0.2">
      <c r="A57" s="353"/>
      <c r="B57" s="5" t="s">
        <v>880</v>
      </c>
      <c r="C57" s="5">
        <v>1</v>
      </c>
      <c r="D57" s="103"/>
      <c r="F57" s="8"/>
      <c r="H57" s="8">
        <v>38676</v>
      </c>
      <c r="I57" s="8"/>
      <c r="J57" s="8"/>
      <c r="L57" s="8"/>
      <c r="M57" s="7"/>
      <c r="N57" s="7"/>
      <c r="O57" s="8"/>
      <c r="P57" s="8"/>
      <c r="Q57" s="8"/>
      <c r="T57" s="8"/>
      <c r="U57" s="8"/>
    </row>
  </sheetData>
  <phoneticPr fontId="30" type="noConversion"/>
  <pageMargins left="0.7" right="0.7" top="0.78740157499999996" bottom="0.78740157499999996" header="0.3" footer="0.3"/>
  <pageSetup paperSize="9" orientation="portrait" horizontalDpi="360" verticalDpi="36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40"/>
  <sheetViews>
    <sheetView workbookViewId="0">
      <selection activeCell="B10" sqref="B10"/>
    </sheetView>
  </sheetViews>
  <sheetFormatPr baseColWidth="10" defaultColWidth="11.42578125" defaultRowHeight="12.75" x14ac:dyDescent="0.2"/>
  <cols>
    <col min="1" max="1" width="6.7109375" customWidth="1"/>
    <col min="2" max="2" width="23.140625" customWidth="1"/>
    <col min="3" max="4" width="7.5703125" customWidth="1"/>
    <col min="5" max="5" width="4.28515625" customWidth="1"/>
    <col min="6" max="25" width="5.42578125" customWidth="1"/>
  </cols>
  <sheetData>
    <row r="1" spans="1:25" ht="18" x14ac:dyDescent="0.25">
      <c r="B1" s="2" t="s">
        <v>866</v>
      </c>
      <c r="F1" s="11"/>
      <c r="G1" s="13"/>
      <c r="H1" s="14"/>
    </row>
    <row r="2" spans="1:25" x14ac:dyDescent="0.2">
      <c r="B2" s="1"/>
    </row>
    <row r="3" spans="1:25" x14ac:dyDescent="0.2">
      <c r="A3" s="9" t="s">
        <v>703</v>
      </c>
      <c r="B3" s="1" t="s">
        <v>704</v>
      </c>
      <c r="D3" s="9" t="s">
        <v>881</v>
      </c>
      <c r="E3" s="1" t="s">
        <v>882</v>
      </c>
      <c r="F3" s="1"/>
      <c r="J3" s="9" t="s">
        <v>868</v>
      </c>
      <c r="L3" s="1" t="s">
        <v>869</v>
      </c>
      <c r="Q3" t="s">
        <v>883</v>
      </c>
    </row>
    <row r="4" spans="1:25" x14ac:dyDescent="0.2">
      <c r="B4" s="1"/>
      <c r="D4" s="9" t="s">
        <v>884</v>
      </c>
      <c r="E4" s="1" t="s">
        <v>885</v>
      </c>
      <c r="F4" s="1"/>
      <c r="J4" s="9" t="s">
        <v>801</v>
      </c>
      <c r="L4" s="1" t="s">
        <v>870</v>
      </c>
    </row>
    <row r="5" spans="1:25" x14ac:dyDescent="0.2">
      <c r="E5" s="112"/>
      <c r="F5" s="11"/>
      <c r="G5" s="113"/>
      <c r="H5" s="113"/>
      <c r="I5" s="113"/>
      <c r="J5" s="113"/>
      <c r="K5" s="113"/>
      <c r="L5" s="113"/>
      <c r="M5" s="113"/>
      <c r="N5" s="113"/>
      <c r="O5" s="113"/>
      <c r="P5" s="113"/>
      <c r="Q5" s="113"/>
    </row>
    <row r="6" spans="1:25" ht="16.5" thickBot="1" x14ac:dyDescent="0.3">
      <c r="B6" s="3" t="s">
        <v>802</v>
      </c>
      <c r="C6" s="10">
        <v>38431</v>
      </c>
      <c r="D6" s="81" t="s">
        <v>886</v>
      </c>
      <c r="E6" s="15" t="s">
        <v>313</v>
      </c>
      <c r="F6" s="12">
        <v>21</v>
      </c>
      <c r="G6" s="12">
        <v>15</v>
      </c>
      <c r="H6" s="12">
        <v>13</v>
      </c>
      <c r="I6" s="12">
        <v>16</v>
      </c>
      <c r="J6" s="12">
        <v>11</v>
      </c>
      <c r="K6" s="12">
        <v>13</v>
      </c>
      <c r="L6" s="12">
        <v>16</v>
      </c>
      <c r="M6" s="12">
        <v>14</v>
      </c>
      <c r="N6" s="12">
        <v>13</v>
      </c>
      <c r="O6" s="12">
        <v>13</v>
      </c>
      <c r="P6" s="12">
        <v>13</v>
      </c>
      <c r="Q6" s="12">
        <v>11</v>
      </c>
      <c r="R6" s="32">
        <v>12</v>
      </c>
      <c r="S6" s="32">
        <v>11</v>
      </c>
      <c r="T6" s="32">
        <v>13</v>
      </c>
      <c r="U6" s="32">
        <v>11</v>
      </c>
      <c r="V6" s="32">
        <v>13</v>
      </c>
      <c r="W6" s="32">
        <v>13</v>
      </c>
      <c r="X6" s="32">
        <v>10</v>
      </c>
      <c r="Y6" s="32">
        <v>9</v>
      </c>
    </row>
    <row r="7" spans="1:25" ht="13.5" thickBot="1" x14ac:dyDescent="0.25">
      <c r="A7" s="4" t="s">
        <v>11</v>
      </c>
      <c r="B7" s="4" t="s">
        <v>12</v>
      </c>
      <c r="C7" s="4" t="s">
        <v>13</v>
      </c>
      <c r="D7" s="4" t="s">
        <v>14</v>
      </c>
      <c r="E7" s="1"/>
      <c r="F7" s="6" t="s">
        <v>828</v>
      </c>
    </row>
    <row r="8" spans="1:25" x14ac:dyDescent="0.2">
      <c r="A8" s="114">
        <v>1</v>
      </c>
      <c r="B8" s="96" t="s">
        <v>18</v>
      </c>
      <c r="C8" s="96">
        <v>20</v>
      </c>
      <c r="D8" s="97" t="s">
        <v>36</v>
      </c>
      <c r="F8" s="8">
        <v>38298</v>
      </c>
      <c r="G8" s="8">
        <v>38305</v>
      </c>
      <c r="H8" s="8"/>
      <c r="I8" s="8">
        <v>38319</v>
      </c>
      <c r="J8" s="8">
        <v>38326</v>
      </c>
      <c r="K8" s="7"/>
      <c r="L8" s="8">
        <v>38340</v>
      </c>
      <c r="M8" s="8">
        <v>38347</v>
      </c>
      <c r="N8" s="8">
        <v>38354</v>
      </c>
      <c r="O8" s="8">
        <v>38361</v>
      </c>
      <c r="P8" s="8">
        <v>38368</v>
      </c>
      <c r="Q8" s="8">
        <v>38375</v>
      </c>
      <c r="R8" s="8">
        <v>38382</v>
      </c>
      <c r="S8" s="8">
        <v>38389</v>
      </c>
      <c r="T8" s="8">
        <v>38396</v>
      </c>
      <c r="U8" s="8">
        <v>38403</v>
      </c>
      <c r="V8" s="8">
        <v>38410</v>
      </c>
      <c r="W8" s="8">
        <v>38417</v>
      </c>
      <c r="X8" s="8">
        <v>38424</v>
      </c>
      <c r="Y8" s="8">
        <v>38431</v>
      </c>
    </row>
    <row r="9" spans="1:25" x14ac:dyDescent="0.2">
      <c r="A9" s="56"/>
      <c r="B9" s="5" t="s">
        <v>37</v>
      </c>
      <c r="C9" s="5">
        <v>20</v>
      </c>
      <c r="D9" s="99" t="s">
        <v>36</v>
      </c>
      <c r="F9" s="8">
        <v>38298</v>
      </c>
      <c r="G9" s="8">
        <v>38305</v>
      </c>
      <c r="H9" s="8">
        <v>38312</v>
      </c>
      <c r="I9" s="8">
        <v>38319</v>
      </c>
      <c r="J9" s="8">
        <v>38326</v>
      </c>
      <c r="K9" s="8">
        <v>38333</v>
      </c>
      <c r="L9" s="8">
        <v>38340</v>
      </c>
      <c r="M9" s="8">
        <v>38347</v>
      </c>
      <c r="N9" s="8">
        <v>38354</v>
      </c>
      <c r="O9" s="8">
        <v>38361</v>
      </c>
      <c r="P9" s="8">
        <v>38368</v>
      </c>
      <c r="Q9" s="8">
        <v>38375</v>
      </c>
      <c r="R9" s="8">
        <v>38382</v>
      </c>
      <c r="S9" s="8">
        <v>38389</v>
      </c>
      <c r="T9" s="8">
        <v>38396</v>
      </c>
      <c r="U9" s="8">
        <v>38403</v>
      </c>
      <c r="V9" s="8">
        <v>38410</v>
      </c>
      <c r="W9" s="8">
        <v>38417</v>
      </c>
      <c r="X9" s="8">
        <v>38424</v>
      </c>
      <c r="Y9" s="8">
        <v>38431</v>
      </c>
    </row>
    <row r="10" spans="1:25" x14ac:dyDescent="0.2">
      <c r="A10" s="56">
        <v>3</v>
      </c>
      <c r="B10" s="5" t="s">
        <v>41</v>
      </c>
      <c r="C10" s="5">
        <v>20</v>
      </c>
      <c r="D10" s="99"/>
      <c r="F10" s="8">
        <v>38298</v>
      </c>
      <c r="G10" s="8">
        <v>38305</v>
      </c>
      <c r="H10" s="8">
        <v>38312</v>
      </c>
      <c r="I10" s="8">
        <v>38319</v>
      </c>
      <c r="J10" s="8">
        <v>38326</v>
      </c>
      <c r="K10" s="8">
        <v>38333</v>
      </c>
      <c r="L10" s="8">
        <v>38340</v>
      </c>
      <c r="M10" s="8">
        <v>38347</v>
      </c>
      <c r="N10" s="8">
        <v>38354</v>
      </c>
      <c r="O10" s="8">
        <v>38361</v>
      </c>
      <c r="P10" s="8">
        <v>38368</v>
      </c>
      <c r="Q10" s="8">
        <v>38375</v>
      </c>
      <c r="R10" s="8">
        <v>38382</v>
      </c>
      <c r="S10" s="6"/>
      <c r="T10" s="8"/>
      <c r="U10" s="8">
        <v>38403</v>
      </c>
      <c r="V10" s="8">
        <v>38410</v>
      </c>
      <c r="W10" s="8">
        <v>38417</v>
      </c>
      <c r="X10" s="8">
        <v>38424</v>
      </c>
      <c r="Y10" s="8">
        <v>38431</v>
      </c>
    </row>
    <row r="11" spans="1:25" x14ac:dyDescent="0.2">
      <c r="A11" s="353">
        <v>4</v>
      </c>
      <c r="B11" s="5" t="s">
        <v>115</v>
      </c>
      <c r="C11" s="5">
        <v>18</v>
      </c>
      <c r="D11" s="99" t="s">
        <v>36</v>
      </c>
      <c r="F11" s="8">
        <v>38298</v>
      </c>
      <c r="G11" s="8">
        <v>38305</v>
      </c>
      <c r="H11" s="8">
        <v>38312</v>
      </c>
      <c r="I11" s="8">
        <v>38319</v>
      </c>
      <c r="J11" s="8">
        <v>38326</v>
      </c>
      <c r="K11" s="8">
        <v>38333</v>
      </c>
      <c r="L11" s="8"/>
      <c r="M11" s="8">
        <v>38347</v>
      </c>
      <c r="N11" s="8">
        <v>38354</v>
      </c>
      <c r="O11" s="8">
        <v>38361</v>
      </c>
      <c r="P11" s="8">
        <v>38368</v>
      </c>
      <c r="Q11" s="8">
        <v>38375</v>
      </c>
      <c r="R11" s="8">
        <v>38382</v>
      </c>
      <c r="S11" s="8"/>
      <c r="T11" s="8">
        <v>38396</v>
      </c>
      <c r="U11" s="8">
        <v>38403</v>
      </c>
      <c r="V11" s="8">
        <v>38410</v>
      </c>
      <c r="W11" s="8">
        <v>38417</v>
      </c>
      <c r="X11" s="8">
        <v>38424</v>
      </c>
      <c r="Y11" s="8">
        <v>38431</v>
      </c>
    </row>
    <row r="12" spans="1:25" x14ac:dyDescent="0.2">
      <c r="A12" s="353">
        <v>5</v>
      </c>
      <c r="B12" s="5" t="s">
        <v>226</v>
      </c>
      <c r="C12" s="5">
        <v>16</v>
      </c>
      <c r="D12" s="99" t="s">
        <v>19</v>
      </c>
      <c r="F12" s="8">
        <v>38298</v>
      </c>
      <c r="G12" s="8">
        <v>38305</v>
      </c>
      <c r="H12" s="8"/>
      <c r="I12" s="8">
        <v>38319</v>
      </c>
      <c r="J12" s="8">
        <v>38326</v>
      </c>
      <c r="K12" s="8">
        <v>38333</v>
      </c>
      <c r="L12" s="8">
        <v>38340</v>
      </c>
      <c r="M12" s="8">
        <v>38347</v>
      </c>
      <c r="N12" s="8">
        <v>38354</v>
      </c>
      <c r="O12" s="8">
        <v>38361</v>
      </c>
      <c r="P12" s="8">
        <v>38368</v>
      </c>
      <c r="Q12" s="8">
        <v>38375</v>
      </c>
      <c r="R12" s="8"/>
      <c r="S12" s="8"/>
      <c r="T12" s="8">
        <v>38396</v>
      </c>
      <c r="U12" s="8">
        <v>38403</v>
      </c>
      <c r="V12" s="8">
        <v>38410</v>
      </c>
      <c r="W12" s="8"/>
      <c r="X12" s="8"/>
      <c r="Y12" s="8"/>
    </row>
    <row r="13" spans="1:25" x14ac:dyDescent="0.2">
      <c r="A13" s="353">
        <v>6</v>
      </c>
      <c r="B13" s="5" t="s">
        <v>223</v>
      </c>
      <c r="C13" s="5">
        <v>16</v>
      </c>
      <c r="D13" s="99"/>
      <c r="F13" s="8"/>
      <c r="H13" s="8"/>
      <c r="I13" s="8">
        <v>38319</v>
      </c>
      <c r="J13" s="8">
        <v>38326</v>
      </c>
      <c r="K13" s="8">
        <v>38333</v>
      </c>
      <c r="L13" s="8">
        <v>38340</v>
      </c>
      <c r="M13" s="8">
        <v>38347</v>
      </c>
      <c r="N13" s="8">
        <v>38354</v>
      </c>
      <c r="O13" s="8">
        <v>38361</v>
      </c>
      <c r="P13" s="8">
        <v>38368</v>
      </c>
      <c r="Q13" s="8">
        <v>38375</v>
      </c>
      <c r="R13" s="8">
        <v>38382</v>
      </c>
      <c r="S13" s="8">
        <v>38389</v>
      </c>
      <c r="T13" s="8"/>
      <c r="U13" s="8">
        <v>38403</v>
      </c>
      <c r="V13" s="8">
        <v>38410</v>
      </c>
      <c r="W13" s="8">
        <v>38417</v>
      </c>
      <c r="X13" s="8"/>
      <c r="Y13" s="8">
        <v>38431</v>
      </c>
    </row>
    <row r="14" spans="1:25" x14ac:dyDescent="0.2">
      <c r="A14" s="353">
        <v>7</v>
      </c>
      <c r="B14" s="5" t="s">
        <v>574</v>
      </c>
      <c r="C14" s="5">
        <v>15</v>
      </c>
      <c r="D14" s="99" t="s">
        <v>36</v>
      </c>
      <c r="F14" s="8">
        <v>38298</v>
      </c>
      <c r="G14" s="8">
        <v>38305</v>
      </c>
      <c r="H14" s="8"/>
      <c r="I14" s="8">
        <v>38319</v>
      </c>
      <c r="J14" s="8">
        <v>38326</v>
      </c>
      <c r="K14" s="8">
        <v>38333</v>
      </c>
      <c r="L14" s="8">
        <v>38340</v>
      </c>
      <c r="M14" s="8">
        <v>38347</v>
      </c>
      <c r="N14" s="8">
        <v>38354</v>
      </c>
      <c r="O14" s="8">
        <v>38361</v>
      </c>
      <c r="P14" s="8">
        <v>38368</v>
      </c>
      <c r="Q14" s="8">
        <v>38375</v>
      </c>
      <c r="R14" s="8">
        <v>38382</v>
      </c>
      <c r="S14" s="8">
        <v>38389</v>
      </c>
      <c r="T14" s="8"/>
      <c r="U14" s="8"/>
      <c r="V14" s="8">
        <v>38410</v>
      </c>
      <c r="W14" s="8"/>
      <c r="X14" s="8"/>
      <c r="Y14" s="8">
        <v>38431</v>
      </c>
    </row>
    <row r="15" spans="1:25" x14ac:dyDescent="0.2">
      <c r="A15" s="353">
        <v>8</v>
      </c>
      <c r="B15" s="5" t="s">
        <v>524</v>
      </c>
      <c r="C15" s="5">
        <v>15</v>
      </c>
      <c r="D15" s="99"/>
      <c r="F15" s="8">
        <v>38298</v>
      </c>
      <c r="G15" s="8">
        <v>38305</v>
      </c>
      <c r="H15" s="8">
        <v>38312</v>
      </c>
      <c r="I15" s="8">
        <v>38319</v>
      </c>
      <c r="J15" s="8"/>
      <c r="K15" s="8">
        <v>38333</v>
      </c>
      <c r="L15" s="8">
        <v>38340</v>
      </c>
      <c r="M15" s="8">
        <v>38347</v>
      </c>
      <c r="N15" s="8">
        <v>38354</v>
      </c>
      <c r="O15" s="8"/>
      <c r="P15" s="8">
        <v>38368</v>
      </c>
      <c r="Q15" s="8">
        <v>38375</v>
      </c>
      <c r="R15" s="8"/>
      <c r="S15" s="8">
        <v>38389</v>
      </c>
      <c r="T15" s="8">
        <v>38396</v>
      </c>
      <c r="U15" s="8"/>
      <c r="V15" s="8">
        <v>38410</v>
      </c>
      <c r="W15" s="8">
        <v>38417</v>
      </c>
      <c r="X15" s="8"/>
      <c r="Y15" s="8"/>
    </row>
    <row r="16" spans="1:25" x14ac:dyDescent="0.2">
      <c r="A16" s="353">
        <v>9</v>
      </c>
      <c r="B16" s="5" t="s">
        <v>75</v>
      </c>
      <c r="C16" s="5">
        <v>14</v>
      </c>
      <c r="D16" s="99"/>
      <c r="F16" s="8">
        <v>38298</v>
      </c>
      <c r="H16" s="8">
        <v>38312</v>
      </c>
      <c r="I16" s="8">
        <v>38319</v>
      </c>
      <c r="J16" s="8">
        <v>38326</v>
      </c>
      <c r="K16" s="8">
        <v>38333</v>
      </c>
      <c r="L16" s="8">
        <v>38340</v>
      </c>
      <c r="M16" s="8"/>
      <c r="N16" s="8">
        <v>38354</v>
      </c>
      <c r="O16" s="8"/>
      <c r="P16" s="8"/>
      <c r="Q16" s="8">
        <v>38375</v>
      </c>
      <c r="R16" s="8"/>
      <c r="S16" s="8"/>
      <c r="T16" s="8">
        <v>38396</v>
      </c>
      <c r="U16" s="8">
        <v>38403</v>
      </c>
      <c r="V16" s="8">
        <v>38410</v>
      </c>
      <c r="W16" s="8">
        <v>38417</v>
      </c>
      <c r="X16" s="8">
        <v>38424</v>
      </c>
      <c r="Y16" s="8"/>
    </row>
    <row r="17" spans="1:25" x14ac:dyDescent="0.2">
      <c r="A17" s="353">
        <v>10</v>
      </c>
      <c r="B17" s="5" t="s">
        <v>35</v>
      </c>
      <c r="C17" s="5">
        <v>13</v>
      </c>
      <c r="D17" s="99" t="s">
        <v>19</v>
      </c>
      <c r="F17" s="8">
        <v>38298</v>
      </c>
      <c r="G17" s="8">
        <v>38305</v>
      </c>
      <c r="H17" s="8"/>
      <c r="I17" s="8"/>
      <c r="J17" s="8">
        <v>38326</v>
      </c>
      <c r="K17" s="8">
        <v>38333</v>
      </c>
      <c r="L17" s="8">
        <v>38340</v>
      </c>
      <c r="M17" s="8"/>
      <c r="N17" s="8">
        <v>38354</v>
      </c>
      <c r="O17" s="8">
        <v>38361</v>
      </c>
      <c r="P17" s="8">
        <v>38368</v>
      </c>
      <c r="Q17" s="8"/>
      <c r="R17" s="8">
        <v>38382</v>
      </c>
      <c r="S17" s="8">
        <v>38389</v>
      </c>
      <c r="T17" s="8">
        <v>38396</v>
      </c>
      <c r="U17" s="8"/>
      <c r="V17" s="8">
        <v>38410</v>
      </c>
      <c r="W17" s="8">
        <v>38417</v>
      </c>
      <c r="X17" s="8"/>
      <c r="Y17" s="8"/>
    </row>
    <row r="18" spans="1:25" x14ac:dyDescent="0.2">
      <c r="A18" s="353"/>
      <c r="B18" s="5" t="s">
        <v>49</v>
      </c>
      <c r="C18" s="5">
        <v>13</v>
      </c>
      <c r="D18" s="99" t="s">
        <v>19</v>
      </c>
      <c r="F18" s="8">
        <v>38298</v>
      </c>
      <c r="G18" s="8">
        <v>38305</v>
      </c>
      <c r="H18" s="8">
        <v>38312</v>
      </c>
      <c r="I18" s="8"/>
      <c r="J18" s="8"/>
      <c r="K18" s="8">
        <v>38333</v>
      </c>
      <c r="L18" s="8">
        <v>38340</v>
      </c>
      <c r="M18" s="8">
        <v>38347</v>
      </c>
      <c r="N18" s="8"/>
      <c r="O18" s="8">
        <v>38361</v>
      </c>
      <c r="P18" s="8">
        <v>38368</v>
      </c>
      <c r="Q18" s="8"/>
      <c r="R18" s="8">
        <v>38382</v>
      </c>
      <c r="S18" s="8">
        <v>38389</v>
      </c>
      <c r="T18" s="8"/>
      <c r="U18" s="8"/>
      <c r="V18" s="8"/>
      <c r="W18" s="8">
        <v>38417</v>
      </c>
      <c r="X18" s="8">
        <v>38424</v>
      </c>
      <c r="Y18" s="8">
        <v>38431</v>
      </c>
    </row>
    <row r="19" spans="1:25" x14ac:dyDescent="0.2">
      <c r="A19" s="353">
        <v>12</v>
      </c>
      <c r="B19" s="5" t="s">
        <v>81</v>
      </c>
      <c r="C19" s="5">
        <v>11</v>
      </c>
      <c r="D19" s="99" t="s">
        <v>36</v>
      </c>
      <c r="F19" s="8"/>
      <c r="H19" s="8"/>
      <c r="I19" s="8"/>
      <c r="J19" s="8"/>
      <c r="K19" s="8">
        <v>38333</v>
      </c>
      <c r="L19" s="8">
        <v>38340</v>
      </c>
      <c r="M19" s="8">
        <v>38347</v>
      </c>
      <c r="N19" s="8">
        <v>38354</v>
      </c>
      <c r="O19" s="8"/>
      <c r="Q19" s="8">
        <v>38375</v>
      </c>
      <c r="R19" s="8">
        <v>38382</v>
      </c>
      <c r="S19" s="8">
        <v>38389</v>
      </c>
      <c r="T19" s="8">
        <v>38396</v>
      </c>
      <c r="U19" s="8"/>
      <c r="V19" s="8"/>
      <c r="W19" s="8">
        <v>38417</v>
      </c>
      <c r="X19" s="8">
        <v>38424</v>
      </c>
      <c r="Y19" s="8">
        <v>38431</v>
      </c>
    </row>
    <row r="20" spans="1:25" x14ac:dyDescent="0.2">
      <c r="A20" s="353"/>
      <c r="B20" s="5" t="s">
        <v>109</v>
      </c>
      <c r="C20" s="5">
        <v>11</v>
      </c>
      <c r="D20" s="99" t="s">
        <v>42</v>
      </c>
      <c r="F20" s="8">
        <v>38298</v>
      </c>
      <c r="G20" s="8">
        <v>38305</v>
      </c>
      <c r="H20" s="8">
        <v>38312</v>
      </c>
      <c r="I20" s="8">
        <v>38319</v>
      </c>
      <c r="J20" s="8"/>
      <c r="K20" s="8">
        <v>38333</v>
      </c>
      <c r="L20" s="8"/>
      <c r="M20" s="8">
        <v>38347</v>
      </c>
      <c r="N20" s="8"/>
      <c r="P20" s="8">
        <v>38368</v>
      </c>
      <c r="Q20" s="8"/>
      <c r="S20" s="8">
        <v>38389</v>
      </c>
      <c r="T20" s="8"/>
      <c r="U20" s="8">
        <v>38403</v>
      </c>
      <c r="V20" s="8"/>
      <c r="W20" s="8"/>
      <c r="X20" s="8"/>
      <c r="Y20" s="8">
        <v>38431</v>
      </c>
    </row>
    <row r="21" spans="1:25" x14ac:dyDescent="0.2">
      <c r="A21" s="353">
        <v>14</v>
      </c>
      <c r="B21" s="5" t="s">
        <v>844</v>
      </c>
      <c r="C21" s="5">
        <v>10</v>
      </c>
      <c r="D21" s="103"/>
      <c r="F21" s="8">
        <v>38298</v>
      </c>
      <c r="G21" s="8">
        <v>38305</v>
      </c>
      <c r="H21" s="8">
        <v>38312</v>
      </c>
      <c r="I21" s="8"/>
      <c r="J21" s="8"/>
      <c r="K21" s="8"/>
      <c r="L21" s="8"/>
      <c r="M21" s="7"/>
      <c r="N21" s="7"/>
      <c r="Q21" s="8">
        <v>38375</v>
      </c>
      <c r="R21" s="8">
        <v>38382</v>
      </c>
      <c r="S21" s="8">
        <v>38389</v>
      </c>
      <c r="T21" s="8">
        <v>38396</v>
      </c>
      <c r="U21" s="8">
        <v>38403</v>
      </c>
      <c r="W21" s="8">
        <v>38417</v>
      </c>
      <c r="X21" s="8">
        <v>38424</v>
      </c>
    </row>
    <row r="22" spans="1:25" x14ac:dyDescent="0.2">
      <c r="A22" s="353"/>
      <c r="B22" s="5" t="s">
        <v>225</v>
      </c>
      <c r="C22" s="5">
        <v>10</v>
      </c>
      <c r="D22" s="103"/>
      <c r="F22" s="7"/>
      <c r="H22" s="8">
        <v>38312</v>
      </c>
      <c r="I22" s="8">
        <v>38319</v>
      </c>
      <c r="J22" s="8">
        <v>38326</v>
      </c>
      <c r="K22" s="8">
        <v>38333</v>
      </c>
      <c r="L22" s="8"/>
      <c r="M22" s="8">
        <v>38347</v>
      </c>
      <c r="N22" s="7"/>
      <c r="O22" s="8">
        <v>38361</v>
      </c>
      <c r="T22" s="8">
        <v>38396</v>
      </c>
      <c r="U22" s="8"/>
      <c r="V22" s="8">
        <v>38410</v>
      </c>
      <c r="W22" s="8"/>
      <c r="X22" s="8">
        <v>38424</v>
      </c>
    </row>
    <row r="23" spans="1:25" x14ac:dyDescent="0.2">
      <c r="A23" s="353">
        <v>16</v>
      </c>
      <c r="B23" s="5" t="s">
        <v>597</v>
      </c>
      <c r="C23" s="5">
        <v>8</v>
      </c>
      <c r="D23" s="99" t="s">
        <v>36</v>
      </c>
      <c r="F23" s="8">
        <v>38298</v>
      </c>
      <c r="G23" s="8"/>
      <c r="H23" s="8">
        <v>38312</v>
      </c>
      <c r="I23" s="8"/>
      <c r="J23" s="8"/>
      <c r="L23" s="8">
        <v>38340</v>
      </c>
      <c r="M23" s="8">
        <v>38347</v>
      </c>
      <c r="N23" s="8"/>
      <c r="P23" s="8"/>
      <c r="Q23" s="8"/>
      <c r="R23" s="8"/>
      <c r="T23" s="8">
        <v>38396</v>
      </c>
      <c r="U23" s="8">
        <v>38403</v>
      </c>
      <c r="V23" s="8">
        <v>38410</v>
      </c>
      <c r="W23" s="8">
        <v>38417</v>
      </c>
    </row>
    <row r="24" spans="1:25" x14ac:dyDescent="0.2">
      <c r="A24" s="353">
        <v>17</v>
      </c>
      <c r="B24" s="5" t="s">
        <v>84</v>
      </c>
      <c r="C24" s="5">
        <v>6</v>
      </c>
      <c r="D24" s="99"/>
      <c r="F24" s="7"/>
      <c r="H24" s="8">
        <v>38312</v>
      </c>
      <c r="I24" s="8"/>
      <c r="J24" s="8">
        <v>38326</v>
      </c>
      <c r="L24" s="8"/>
      <c r="N24" s="7"/>
      <c r="O24" s="8"/>
      <c r="P24" s="8">
        <v>38368</v>
      </c>
      <c r="R24" s="8">
        <v>38382</v>
      </c>
      <c r="S24" s="8"/>
      <c r="T24" s="8"/>
      <c r="U24" s="8">
        <v>38403</v>
      </c>
      <c r="X24" s="8"/>
    </row>
    <row r="25" spans="1:25" x14ac:dyDescent="0.2">
      <c r="A25" s="353">
        <v>18</v>
      </c>
      <c r="B25" s="5" t="s">
        <v>887</v>
      </c>
      <c r="C25" s="5">
        <v>5</v>
      </c>
      <c r="D25" s="99" t="s">
        <v>36</v>
      </c>
      <c r="F25" s="8">
        <v>38298</v>
      </c>
      <c r="G25" s="8"/>
      <c r="H25" s="8"/>
      <c r="I25" s="8"/>
      <c r="J25" s="8"/>
      <c r="L25" s="8">
        <v>38340</v>
      </c>
      <c r="M25" s="8">
        <v>38347</v>
      </c>
      <c r="N25" s="8">
        <v>38354</v>
      </c>
      <c r="O25" s="8"/>
      <c r="Q25" s="8"/>
      <c r="R25" s="8"/>
      <c r="T25" s="8">
        <v>38396</v>
      </c>
      <c r="U25" s="8"/>
      <c r="X25" s="8"/>
    </row>
    <row r="26" spans="1:25" x14ac:dyDescent="0.2">
      <c r="A26" s="353">
        <v>19</v>
      </c>
      <c r="B26" s="5" t="s">
        <v>96</v>
      </c>
      <c r="C26" s="5">
        <v>5</v>
      </c>
      <c r="D26" s="99" t="s">
        <v>19</v>
      </c>
      <c r="F26" s="7"/>
      <c r="G26" s="8">
        <v>38305</v>
      </c>
      <c r="H26" s="7"/>
      <c r="I26" s="8"/>
      <c r="J26" s="8"/>
      <c r="L26" s="8"/>
      <c r="M26" s="8"/>
      <c r="O26" s="8">
        <v>38361</v>
      </c>
      <c r="P26" s="8"/>
      <c r="R26" s="8">
        <v>38382</v>
      </c>
      <c r="T26" s="8"/>
    </row>
    <row r="27" spans="1:25" x14ac:dyDescent="0.2">
      <c r="A27" s="353"/>
      <c r="B27" s="5" t="s">
        <v>510</v>
      </c>
      <c r="C27" s="5">
        <v>5</v>
      </c>
      <c r="D27" s="99" t="s">
        <v>19</v>
      </c>
      <c r="F27" s="8"/>
      <c r="H27" s="8"/>
      <c r="I27" s="8">
        <v>38319</v>
      </c>
      <c r="J27" s="8"/>
      <c r="L27" s="8">
        <v>38340</v>
      </c>
      <c r="O27" s="8">
        <v>38361</v>
      </c>
      <c r="P27" s="8"/>
      <c r="T27" s="8"/>
      <c r="W27" s="8">
        <v>38417</v>
      </c>
      <c r="X27" s="8">
        <v>38424</v>
      </c>
      <c r="Y27" s="8"/>
    </row>
    <row r="28" spans="1:25" x14ac:dyDescent="0.2">
      <c r="A28" s="353">
        <v>21</v>
      </c>
      <c r="B28" s="5" t="s">
        <v>595</v>
      </c>
      <c r="C28" s="5">
        <v>4</v>
      </c>
      <c r="D28" s="99" t="s">
        <v>36</v>
      </c>
      <c r="F28" s="8">
        <v>38298</v>
      </c>
      <c r="H28" s="8"/>
      <c r="I28" s="8"/>
      <c r="J28" s="8"/>
      <c r="L28" s="8"/>
      <c r="M28" s="7"/>
      <c r="N28" s="8">
        <v>38354</v>
      </c>
      <c r="O28" s="8"/>
      <c r="S28" s="8">
        <v>38389</v>
      </c>
      <c r="V28" s="8">
        <v>38410</v>
      </c>
      <c r="W28" s="8"/>
    </row>
    <row r="29" spans="1:25" x14ac:dyDescent="0.2">
      <c r="A29" s="353">
        <v>22</v>
      </c>
      <c r="B29" s="5" t="s">
        <v>567</v>
      </c>
      <c r="C29" s="5">
        <v>3</v>
      </c>
      <c r="D29" s="99"/>
      <c r="F29" s="8"/>
      <c r="G29" s="8">
        <v>38305</v>
      </c>
      <c r="H29" s="8">
        <v>38312</v>
      </c>
      <c r="I29" s="8">
        <v>38319</v>
      </c>
      <c r="J29" s="8"/>
      <c r="K29" s="8"/>
      <c r="L29" s="8"/>
      <c r="M29" s="7"/>
      <c r="N29" s="7"/>
      <c r="O29" s="7"/>
      <c r="P29" s="8"/>
      <c r="R29" s="8"/>
      <c r="S29" s="8"/>
      <c r="T29" s="8"/>
    </row>
    <row r="30" spans="1:25" x14ac:dyDescent="0.2">
      <c r="A30" s="353"/>
      <c r="B30" s="5" t="s">
        <v>846</v>
      </c>
      <c r="C30" s="5">
        <v>3</v>
      </c>
      <c r="D30" s="103"/>
      <c r="F30" s="8">
        <v>38298</v>
      </c>
      <c r="G30" s="8">
        <v>38305</v>
      </c>
      <c r="H30" s="8"/>
      <c r="I30" s="8"/>
      <c r="J30" s="7"/>
      <c r="L30" s="8">
        <v>38340</v>
      </c>
      <c r="M30" s="7"/>
      <c r="N30" s="7"/>
      <c r="Q30" s="8"/>
      <c r="R30" s="8"/>
      <c r="S30" s="8"/>
      <c r="W30" s="8"/>
      <c r="X30" s="8"/>
      <c r="Y30" s="8"/>
    </row>
    <row r="31" spans="1:25" x14ac:dyDescent="0.2">
      <c r="A31" s="353"/>
      <c r="B31" s="5" t="s">
        <v>110</v>
      </c>
      <c r="C31" s="5">
        <v>3</v>
      </c>
      <c r="D31" s="103"/>
      <c r="F31" s="8">
        <v>38298</v>
      </c>
      <c r="G31" s="7"/>
      <c r="H31" s="8"/>
      <c r="I31" s="8">
        <v>38319</v>
      </c>
      <c r="J31" s="8"/>
      <c r="L31" s="8"/>
      <c r="M31" s="7"/>
      <c r="N31" s="7"/>
      <c r="O31" s="8">
        <v>38361</v>
      </c>
      <c r="Q31" s="8"/>
    </row>
    <row r="32" spans="1:25" x14ac:dyDescent="0.2">
      <c r="A32" s="353">
        <v>25</v>
      </c>
      <c r="B32" s="5" t="s">
        <v>581</v>
      </c>
      <c r="C32" s="5">
        <v>2</v>
      </c>
      <c r="D32" s="99" t="s">
        <v>36</v>
      </c>
      <c r="F32" s="7"/>
      <c r="G32" s="8">
        <v>38305</v>
      </c>
      <c r="H32" s="8"/>
      <c r="I32" s="8"/>
      <c r="J32" s="8"/>
      <c r="K32" s="7"/>
      <c r="L32" s="8">
        <v>38340</v>
      </c>
      <c r="M32" s="7"/>
      <c r="N32" s="7"/>
      <c r="O32" s="8"/>
      <c r="P32" s="8"/>
      <c r="W32" s="8"/>
      <c r="X32" s="8"/>
      <c r="Y32" s="8"/>
    </row>
    <row r="33" spans="1:21" x14ac:dyDescent="0.2">
      <c r="A33" s="353">
        <v>26</v>
      </c>
      <c r="B33" s="5" t="s">
        <v>529</v>
      </c>
      <c r="C33" s="5">
        <v>2</v>
      </c>
      <c r="D33" s="103"/>
      <c r="F33" s="7"/>
      <c r="H33" s="8"/>
      <c r="I33" s="8">
        <v>38319</v>
      </c>
      <c r="J33" s="8"/>
      <c r="L33" s="8"/>
      <c r="M33" s="7"/>
      <c r="N33" s="7"/>
      <c r="O33" s="7"/>
      <c r="T33" s="8">
        <v>38396</v>
      </c>
    </row>
    <row r="34" spans="1:21" x14ac:dyDescent="0.2">
      <c r="A34" s="353">
        <v>27</v>
      </c>
      <c r="B34" s="5" t="s">
        <v>533</v>
      </c>
      <c r="C34" s="5">
        <v>2</v>
      </c>
      <c r="D34" s="103"/>
      <c r="F34" s="8">
        <v>38298</v>
      </c>
      <c r="H34" s="8"/>
      <c r="I34" s="8"/>
      <c r="J34" s="8"/>
      <c r="L34" s="8"/>
      <c r="M34" s="8"/>
      <c r="O34" s="8"/>
      <c r="P34" s="8">
        <v>38368</v>
      </c>
    </row>
    <row r="35" spans="1:21" x14ac:dyDescent="0.2">
      <c r="A35" s="353">
        <v>28</v>
      </c>
      <c r="B35" s="5" t="s">
        <v>888</v>
      </c>
      <c r="C35" s="5">
        <v>1</v>
      </c>
      <c r="D35" s="103"/>
      <c r="F35" s="8">
        <v>38298</v>
      </c>
      <c r="H35" s="8"/>
      <c r="I35" s="8"/>
      <c r="J35" s="8"/>
      <c r="K35" s="8"/>
      <c r="L35" s="8"/>
      <c r="M35" s="7"/>
      <c r="N35" s="7"/>
      <c r="O35" s="8"/>
      <c r="P35" s="8"/>
      <c r="U35" s="8"/>
    </row>
    <row r="36" spans="1:21" x14ac:dyDescent="0.2">
      <c r="A36" s="353"/>
      <c r="B36" s="5" t="s">
        <v>889</v>
      </c>
      <c r="C36" s="5">
        <v>1</v>
      </c>
      <c r="D36" s="103"/>
      <c r="F36" s="7"/>
      <c r="H36" s="8">
        <v>38312</v>
      </c>
      <c r="I36" s="8"/>
      <c r="J36" s="8"/>
      <c r="K36" s="8"/>
      <c r="L36" s="8"/>
      <c r="M36" s="7"/>
      <c r="N36" s="7"/>
      <c r="O36" s="8"/>
      <c r="P36" s="8"/>
      <c r="T36" s="8"/>
      <c r="U36" s="8"/>
    </row>
    <row r="37" spans="1:21" x14ac:dyDescent="0.2">
      <c r="A37" s="353"/>
      <c r="B37" s="5" t="s">
        <v>890</v>
      </c>
      <c r="C37" s="5">
        <v>1</v>
      </c>
      <c r="D37" s="103"/>
      <c r="F37" s="8">
        <v>38298</v>
      </c>
      <c r="H37" s="8"/>
      <c r="I37" s="8"/>
      <c r="J37" s="8"/>
      <c r="L37" s="8"/>
      <c r="M37" s="7"/>
      <c r="N37" s="7"/>
      <c r="O37" s="8"/>
      <c r="P37" s="8"/>
      <c r="T37" s="8"/>
      <c r="U37" s="8"/>
    </row>
    <row r="38" spans="1:21" x14ac:dyDescent="0.2">
      <c r="A38" s="353"/>
      <c r="B38" s="5" t="s">
        <v>464</v>
      </c>
      <c r="C38" s="5">
        <v>1</v>
      </c>
      <c r="D38" s="103"/>
      <c r="F38" s="8">
        <v>38298</v>
      </c>
      <c r="H38" s="8"/>
      <c r="I38" s="8"/>
      <c r="J38" s="8"/>
      <c r="L38" s="8"/>
      <c r="M38" s="7"/>
      <c r="N38" s="7"/>
      <c r="O38" s="8"/>
      <c r="P38" s="8"/>
      <c r="T38" s="8"/>
      <c r="U38" s="8"/>
    </row>
    <row r="39" spans="1:21" x14ac:dyDescent="0.2">
      <c r="A39" s="353"/>
      <c r="B39" s="5" t="s">
        <v>104</v>
      </c>
      <c r="C39" s="5">
        <v>1</v>
      </c>
      <c r="D39" s="99"/>
      <c r="F39" s="7"/>
      <c r="H39" s="8"/>
      <c r="I39" s="8"/>
      <c r="J39" s="8"/>
      <c r="L39" s="8"/>
      <c r="M39" s="7"/>
      <c r="N39" s="7"/>
      <c r="O39" s="8"/>
      <c r="P39" s="8"/>
      <c r="T39" s="8"/>
      <c r="U39" s="8"/>
    </row>
    <row r="40" spans="1:21" x14ac:dyDescent="0.2">
      <c r="A40" s="353"/>
      <c r="B40" s="5" t="s">
        <v>611</v>
      </c>
      <c r="C40" s="5">
        <v>1</v>
      </c>
      <c r="D40" s="99"/>
      <c r="F40" s="8"/>
      <c r="H40" s="8"/>
      <c r="I40" s="8">
        <v>38319</v>
      </c>
      <c r="J40" s="8"/>
      <c r="L40" s="8"/>
      <c r="M40" s="7"/>
      <c r="N40" s="7"/>
      <c r="O40" s="8"/>
      <c r="P40" s="8"/>
      <c r="T40" s="8"/>
      <c r="U40" s="8"/>
    </row>
  </sheetData>
  <phoneticPr fontId="30" type="noConversion"/>
  <pageMargins left="0.7" right="0.7" top="0.78740157499999996" bottom="0.78740157499999996"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39"/>
  <sheetViews>
    <sheetView workbookViewId="0">
      <selection activeCell="D12" sqref="D12"/>
    </sheetView>
  </sheetViews>
  <sheetFormatPr baseColWidth="10" defaultColWidth="11.42578125" defaultRowHeight="12.75" x14ac:dyDescent="0.2"/>
  <cols>
    <col min="1" max="1" width="6.85546875" customWidth="1"/>
    <col min="2" max="2" width="19.85546875" customWidth="1"/>
    <col min="3" max="3" width="8.140625" customWidth="1"/>
    <col min="4" max="4" width="7.28515625" customWidth="1"/>
    <col min="5" max="5" width="5.140625" customWidth="1"/>
    <col min="6" max="27" width="5.42578125" customWidth="1"/>
  </cols>
  <sheetData>
    <row r="1" spans="1:27" ht="18" x14ac:dyDescent="0.25">
      <c r="B1" s="2" t="s">
        <v>866</v>
      </c>
      <c r="E1" t="s">
        <v>891</v>
      </c>
      <c r="F1" s="11"/>
      <c r="G1" s="13"/>
      <c r="H1" s="14"/>
    </row>
    <row r="2" spans="1:27" x14ac:dyDescent="0.2">
      <c r="B2" s="1"/>
    </row>
    <row r="3" spans="1:27" x14ac:dyDescent="0.2">
      <c r="A3" s="9" t="s">
        <v>703</v>
      </c>
      <c r="B3" s="1" t="s">
        <v>704</v>
      </c>
      <c r="D3" s="9" t="s">
        <v>881</v>
      </c>
      <c r="E3" s="1" t="s">
        <v>882</v>
      </c>
      <c r="F3" s="1"/>
      <c r="J3" s="9" t="s">
        <v>868</v>
      </c>
      <c r="L3" s="1" t="s">
        <v>869</v>
      </c>
    </row>
    <row r="4" spans="1:27" x14ac:dyDescent="0.2">
      <c r="B4" s="1"/>
      <c r="D4" s="9" t="s">
        <v>884</v>
      </c>
      <c r="E4" s="1" t="s">
        <v>892</v>
      </c>
      <c r="F4" s="1"/>
      <c r="J4" s="9" t="s">
        <v>801</v>
      </c>
      <c r="L4" s="1" t="s">
        <v>893</v>
      </c>
    </row>
    <row r="5" spans="1:27" x14ac:dyDescent="0.2">
      <c r="E5" s="112" t="s">
        <v>894</v>
      </c>
      <c r="F5" s="12">
        <v>1</v>
      </c>
      <c r="G5" s="12">
        <v>2</v>
      </c>
      <c r="H5" s="12">
        <v>3</v>
      </c>
      <c r="I5" s="12">
        <v>4</v>
      </c>
      <c r="J5" s="12">
        <v>5</v>
      </c>
      <c r="K5" s="12">
        <v>6</v>
      </c>
      <c r="L5" s="12">
        <v>7</v>
      </c>
      <c r="M5" s="12">
        <v>8</v>
      </c>
      <c r="N5" s="12">
        <v>9</v>
      </c>
      <c r="O5" s="12">
        <v>10</v>
      </c>
      <c r="P5" s="12">
        <v>11</v>
      </c>
      <c r="Q5" s="32">
        <v>12</v>
      </c>
      <c r="R5" s="32">
        <v>13</v>
      </c>
      <c r="S5" s="32">
        <v>14</v>
      </c>
      <c r="T5" s="32">
        <v>15</v>
      </c>
      <c r="U5" s="32">
        <v>16</v>
      </c>
      <c r="V5" s="32">
        <v>17</v>
      </c>
      <c r="W5" s="32">
        <v>18</v>
      </c>
      <c r="X5" s="32">
        <v>19</v>
      </c>
      <c r="Y5" s="32">
        <v>20</v>
      </c>
      <c r="Z5" s="32">
        <v>21</v>
      </c>
      <c r="AA5" s="32">
        <v>22</v>
      </c>
    </row>
    <row r="6" spans="1:27" ht="16.5" thickBot="1" x14ac:dyDescent="0.3">
      <c r="B6" s="3" t="s">
        <v>895</v>
      </c>
      <c r="C6" s="10">
        <v>38088</v>
      </c>
      <c r="D6" s="81" t="s">
        <v>896</v>
      </c>
      <c r="E6" s="15" t="s">
        <v>313</v>
      </c>
      <c r="F6" s="12">
        <v>7</v>
      </c>
      <c r="G6" s="12">
        <v>7</v>
      </c>
      <c r="H6" s="12">
        <v>5</v>
      </c>
      <c r="I6" s="12">
        <v>8</v>
      </c>
      <c r="J6" s="12">
        <v>10</v>
      </c>
      <c r="K6" s="12">
        <v>11</v>
      </c>
      <c r="L6" s="12">
        <v>12</v>
      </c>
      <c r="M6" s="12">
        <v>15</v>
      </c>
      <c r="N6" s="12">
        <v>13</v>
      </c>
      <c r="O6" s="12">
        <v>13</v>
      </c>
      <c r="P6" s="12">
        <v>16</v>
      </c>
      <c r="Q6" s="32">
        <v>12</v>
      </c>
      <c r="R6" s="32">
        <v>15</v>
      </c>
      <c r="S6" s="32">
        <v>10</v>
      </c>
      <c r="T6" s="32">
        <v>16</v>
      </c>
      <c r="U6" s="32">
        <v>16</v>
      </c>
      <c r="V6" s="32">
        <v>9</v>
      </c>
      <c r="W6" s="32">
        <v>17</v>
      </c>
      <c r="X6" s="32">
        <v>13</v>
      </c>
      <c r="Y6" s="32">
        <v>12</v>
      </c>
      <c r="Z6" s="32">
        <v>12</v>
      </c>
      <c r="AA6" s="32">
        <v>13</v>
      </c>
    </row>
    <row r="7" spans="1:27" ht="13.5" thickBot="1" x14ac:dyDescent="0.25">
      <c r="A7" s="4" t="s">
        <v>11</v>
      </c>
      <c r="B7" s="4" t="s">
        <v>12</v>
      </c>
      <c r="C7" s="4"/>
      <c r="D7" s="4" t="s">
        <v>14</v>
      </c>
      <c r="E7" s="1"/>
      <c r="F7" s="6" t="s">
        <v>828</v>
      </c>
    </row>
    <row r="8" spans="1:27" x14ac:dyDescent="0.2">
      <c r="A8" s="114">
        <v>1</v>
      </c>
      <c r="B8" s="96" t="s">
        <v>41</v>
      </c>
      <c r="C8" s="96">
        <v>24</v>
      </c>
      <c r="D8" s="97" t="s">
        <v>897</v>
      </c>
      <c r="F8" s="8">
        <v>37941</v>
      </c>
      <c r="G8" s="8">
        <v>37948</v>
      </c>
      <c r="H8" s="8">
        <v>37955</v>
      </c>
      <c r="I8" s="8">
        <v>37962</v>
      </c>
      <c r="J8" s="8">
        <v>37969</v>
      </c>
      <c r="K8" s="8">
        <v>37976</v>
      </c>
      <c r="L8" s="8">
        <v>37983</v>
      </c>
      <c r="M8" s="8">
        <v>37990</v>
      </c>
      <c r="N8" s="8">
        <v>37997</v>
      </c>
      <c r="O8" s="6"/>
      <c r="P8" s="8">
        <v>38011</v>
      </c>
      <c r="Q8" s="6"/>
      <c r="R8" s="8">
        <v>38025</v>
      </c>
      <c r="S8" s="6"/>
      <c r="T8" s="8">
        <v>38039</v>
      </c>
      <c r="U8" s="8">
        <v>38046</v>
      </c>
      <c r="V8" s="8"/>
      <c r="W8" s="8">
        <v>38060</v>
      </c>
      <c r="X8" s="8">
        <v>38067</v>
      </c>
      <c r="Y8" s="6"/>
      <c r="Z8" s="8">
        <v>38081</v>
      </c>
      <c r="AA8" s="8">
        <v>38088</v>
      </c>
    </row>
    <row r="9" spans="1:27" x14ac:dyDescent="0.2">
      <c r="A9" s="56">
        <v>2</v>
      </c>
      <c r="B9" s="5" t="s">
        <v>524</v>
      </c>
      <c r="C9" s="5">
        <v>22</v>
      </c>
      <c r="D9" s="99" t="s">
        <v>19</v>
      </c>
      <c r="F9" s="8">
        <v>37941</v>
      </c>
      <c r="G9" s="8">
        <v>37948</v>
      </c>
      <c r="H9" s="8">
        <v>37955</v>
      </c>
      <c r="I9" s="8">
        <v>37962</v>
      </c>
      <c r="J9" s="8">
        <v>37969</v>
      </c>
      <c r="K9" s="8">
        <v>37976</v>
      </c>
      <c r="L9" s="8">
        <v>37983</v>
      </c>
      <c r="M9" s="8">
        <v>37990</v>
      </c>
      <c r="N9" s="8">
        <v>37997</v>
      </c>
      <c r="O9" s="8">
        <v>38004</v>
      </c>
      <c r="P9" s="8">
        <v>38011</v>
      </c>
      <c r="Q9" s="8">
        <v>38018</v>
      </c>
      <c r="R9" s="8">
        <v>38025</v>
      </c>
      <c r="S9" s="8">
        <v>38032</v>
      </c>
      <c r="T9" s="8"/>
      <c r="U9" s="8">
        <v>38046</v>
      </c>
      <c r="V9" s="8"/>
      <c r="W9" s="8">
        <v>38060</v>
      </c>
      <c r="X9" s="8">
        <v>38067</v>
      </c>
      <c r="Y9" s="8">
        <v>38074</v>
      </c>
      <c r="Z9" s="8">
        <v>38081</v>
      </c>
      <c r="AA9" s="8">
        <v>38088</v>
      </c>
    </row>
    <row r="10" spans="1:27" x14ac:dyDescent="0.2">
      <c r="A10" s="56">
        <v>3</v>
      </c>
      <c r="B10" s="5" t="s">
        <v>115</v>
      </c>
      <c r="C10" s="5">
        <v>20</v>
      </c>
      <c r="D10" s="99"/>
      <c r="F10" s="7"/>
      <c r="H10" s="8"/>
      <c r="I10" s="8"/>
      <c r="J10" s="8">
        <v>37969</v>
      </c>
      <c r="K10" s="8">
        <v>37976</v>
      </c>
      <c r="L10" s="8">
        <v>37983</v>
      </c>
      <c r="M10" s="8">
        <v>37990</v>
      </c>
      <c r="N10" s="8">
        <v>37997</v>
      </c>
      <c r="O10" s="8">
        <v>38004</v>
      </c>
      <c r="P10" s="8">
        <v>38011</v>
      </c>
      <c r="Q10" s="8">
        <v>38018</v>
      </c>
      <c r="R10" s="8">
        <v>38025</v>
      </c>
      <c r="S10" s="8"/>
      <c r="T10" s="8">
        <v>38039</v>
      </c>
      <c r="U10" s="8">
        <v>38046</v>
      </c>
      <c r="V10" s="8">
        <v>38053</v>
      </c>
      <c r="W10" s="8">
        <v>38060</v>
      </c>
      <c r="X10" s="8"/>
      <c r="Y10" s="8">
        <v>38074</v>
      </c>
      <c r="Z10" s="8">
        <v>38081</v>
      </c>
      <c r="AA10" s="8">
        <v>38088</v>
      </c>
    </row>
    <row r="11" spans="1:27" x14ac:dyDescent="0.2">
      <c r="A11" s="353">
        <v>4</v>
      </c>
      <c r="B11" s="5" t="s">
        <v>223</v>
      </c>
      <c r="C11" s="5">
        <v>19</v>
      </c>
      <c r="D11" s="99" t="s">
        <v>19</v>
      </c>
      <c r="F11" s="8">
        <v>37941</v>
      </c>
      <c r="G11" s="8">
        <v>37948</v>
      </c>
      <c r="H11" s="8">
        <v>37955</v>
      </c>
      <c r="I11" s="8">
        <v>37962</v>
      </c>
      <c r="J11" s="8">
        <v>37969</v>
      </c>
      <c r="K11" s="8">
        <v>37976</v>
      </c>
      <c r="L11" s="8">
        <v>37983</v>
      </c>
      <c r="M11" s="8">
        <v>37990</v>
      </c>
      <c r="N11" s="8">
        <v>37997</v>
      </c>
      <c r="O11" s="8">
        <v>38004</v>
      </c>
      <c r="P11" s="8">
        <v>38011</v>
      </c>
      <c r="Q11" s="8">
        <v>38018</v>
      </c>
      <c r="R11" s="8"/>
      <c r="S11" s="8"/>
      <c r="T11" s="8">
        <v>38039</v>
      </c>
      <c r="U11" s="8"/>
      <c r="V11" s="8">
        <v>38053</v>
      </c>
      <c r="W11" s="8">
        <v>38060</v>
      </c>
      <c r="X11" s="8"/>
      <c r="Y11" s="8">
        <v>38074</v>
      </c>
      <c r="Z11" s="8">
        <v>38081</v>
      </c>
      <c r="AA11" s="8">
        <v>38088</v>
      </c>
    </row>
    <row r="12" spans="1:27" x14ac:dyDescent="0.2">
      <c r="A12" s="353">
        <v>5</v>
      </c>
      <c r="B12" s="5" t="s">
        <v>104</v>
      </c>
      <c r="C12" s="5">
        <v>18</v>
      </c>
      <c r="D12" s="99" t="s">
        <v>340</v>
      </c>
      <c r="F12" s="7"/>
      <c r="H12" s="8">
        <v>37955</v>
      </c>
      <c r="I12" s="8">
        <v>37962</v>
      </c>
      <c r="J12" s="8">
        <v>37969</v>
      </c>
      <c r="K12" s="8"/>
      <c r="L12" s="8">
        <v>37983</v>
      </c>
      <c r="M12" s="8">
        <v>37990</v>
      </c>
      <c r="N12" s="8"/>
      <c r="O12" s="8"/>
      <c r="P12" s="8">
        <v>38011</v>
      </c>
      <c r="Q12" s="8">
        <v>38018</v>
      </c>
      <c r="R12" s="8">
        <v>38025</v>
      </c>
      <c r="S12" s="8">
        <v>38032</v>
      </c>
      <c r="T12" s="8">
        <v>38039</v>
      </c>
      <c r="U12" s="8">
        <v>38046</v>
      </c>
      <c r="V12" s="8">
        <v>38053</v>
      </c>
      <c r="W12" s="8">
        <v>38060</v>
      </c>
      <c r="X12" s="8">
        <v>38067</v>
      </c>
      <c r="Y12" s="8">
        <v>38074</v>
      </c>
      <c r="Z12" s="8">
        <v>38081</v>
      </c>
      <c r="AA12" s="8">
        <v>38088</v>
      </c>
    </row>
    <row r="13" spans="1:27" x14ac:dyDescent="0.2">
      <c r="A13" s="353">
        <v>6</v>
      </c>
      <c r="B13" s="5" t="s">
        <v>75</v>
      </c>
      <c r="C13" s="5">
        <v>17</v>
      </c>
      <c r="D13" s="99" t="s">
        <v>19</v>
      </c>
      <c r="F13" s="8">
        <v>37941</v>
      </c>
      <c r="G13" s="8">
        <v>37948</v>
      </c>
      <c r="H13" s="8">
        <v>37955</v>
      </c>
      <c r="I13" s="8">
        <v>37962</v>
      </c>
      <c r="J13" s="8">
        <v>37969</v>
      </c>
      <c r="K13" s="8">
        <v>37976</v>
      </c>
      <c r="L13" s="8"/>
      <c r="M13" s="8"/>
      <c r="N13" s="8">
        <v>37997</v>
      </c>
      <c r="O13" s="8">
        <v>38004</v>
      </c>
      <c r="P13" s="8">
        <v>38011</v>
      </c>
      <c r="Q13" s="8"/>
      <c r="R13" s="8">
        <v>38025</v>
      </c>
      <c r="S13" s="8"/>
      <c r="T13" s="8">
        <v>38039</v>
      </c>
      <c r="U13" s="8"/>
      <c r="V13" s="8">
        <v>38053</v>
      </c>
      <c r="W13" s="8">
        <v>38060</v>
      </c>
      <c r="X13" s="8">
        <v>38067</v>
      </c>
      <c r="Y13" s="8"/>
      <c r="Z13" s="8"/>
      <c r="AA13" s="8">
        <v>38088</v>
      </c>
    </row>
    <row r="14" spans="1:27" x14ac:dyDescent="0.2">
      <c r="A14" s="353">
        <v>7</v>
      </c>
      <c r="B14" s="5" t="s">
        <v>37</v>
      </c>
      <c r="C14" s="5">
        <v>17</v>
      </c>
      <c r="D14" s="99"/>
      <c r="F14" s="7"/>
      <c r="G14" s="7"/>
      <c r="H14" s="7"/>
      <c r="I14" s="7"/>
      <c r="J14" s="7"/>
      <c r="K14" s="7"/>
      <c r="L14" s="8">
        <v>37983</v>
      </c>
      <c r="M14" s="8">
        <v>37990</v>
      </c>
      <c r="N14" s="8">
        <v>37997</v>
      </c>
      <c r="O14" s="8">
        <v>38004</v>
      </c>
      <c r="P14" s="8">
        <v>38011</v>
      </c>
      <c r="Q14" s="8">
        <v>38018</v>
      </c>
      <c r="R14" s="8">
        <v>38025</v>
      </c>
      <c r="S14" s="8">
        <v>38032</v>
      </c>
      <c r="T14" s="8">
        <v>38039</v>
      </c>
      <c r="U14" s="8">
        <v>38046</v>
      </c>
      <c r="V14" s="8">
        <v>38053</v>
      </c>
      <c r="W14" s="8">
        <v>38060</v>
      </c>
      <c r="X14" s="8">
        <v>38067</v>
      </c>
      <c r="Y14" s="8">
        <v>38074</v>
      </c>
      <c r="Z14" s="8">
        <v>38081</v>
      </c>
      <c r="AA14" s="8">
        <v>38088</v>
      </c>
    </row>
    <row r="15" spans="1:27" x14ac:dyDescent="0.2">
      <c r="A15" s="353">
        <v>8</v>
      </c>
      <c r="B15" s="5" t="s">
        <v>109</v>
      </c>
      <c r="C15" s="5">
        <v>14</v>
      </c>
      <c r="D15" s="103"/>
      <c r="F15" s="7"/>
      <c r="H15" s="8"/>
      <c r="I15" s="8">
        <v>37962</v>
      </c>
      <c r="J15" s="8">
        <v>37969</v>
      </c>
      <c r="K15" s="8">
        <v>37976</v>
      </c>
      <c r="L15" s="8">
        <v>37983</v>
      </c>
      <c r="M15" s="8">
        <v>37990</v>
      </c>
      <c r="N15" s="8">
        <v>37997</v>
      </c>
      <c r="O15" s="8">
        <v>38004</v>
      </c>
      <c r="P15" s="8"/>
      <c r="Q15" s="8">
        <v>38018</v>
      </c>
      <c r="R15" s="8">
        <v>38025</v>
      </c>
      <c r="S15" s="8">
        <v>38032</v>
      </c>
      <c r="T15" s="8"/>
      <c r="U15" s="8"/>
      <c r="W15" s="8">
        <v>38060</v>
      </c>
      <c r="X15" s="8">
        <v>38067</v>
      </c>
      <c r="Y15" s="8">
        <v>38074</v>
      </c>
      <c r="Z15" s="8">
        <v>38081</v>
      </c>
    </row>
    <row r="16" spans="1:27" x14ac:dyDescent="0.2">
      <c r="A16" s="353"/>
      <c r="B16" s="5" t="s">
        <v>84</v>
      </c>
      <c r="C16" s="5">
        <v>14</v>
      </c>
      <c r="D16" s="103"/>
      <c r="F16" s="7"/>
      <c r="H16" s="8"/>
      <c r="I16" s="8"/>
      <c r="J16" s="8"/>
      <c r="K16" s="8">
        <v>37976</v>
      </c>
      <c r="L16" s="8"/>
      <c r="M16" s="8">
        <v>37990</v>
      </c>
      <c r="N16" s="8">
        <v>37997</v>
      </c>
      <c r="P16" s="8">
        <v>38011</v>
      </c>
      <c r="Q16" s="8">
        <v>38018</v>
      </c>
      <c r="R16" s="8">
        <v>38025</v>
      </c>
      <c r="S16" s="8">
        <v>38032</v>
      </c>
      <c r="T16" s="8">
        <v>38039</v>
      </c>
      <c r="U16" s="8">
        <v>38046</v>
      </c>
      <c r="V16" s="8">
        <v>38053</v>
      </c>
      <c r="X16" s="8">
        <v>38067</v>
      </c>
      <c r="Y16" s="8">
        <v>38074</v>
      </c>
      <c r="Z16" s="8">
        <v>38081</v>
      </c>
      <c r="AA16" s="8">
        <v>38088</v>
      </c>
    </row>
    <row r="17" spans="1:27" x14ac:dyDescent="0.2">
      <c r="A17" s="353">
        <v>10</v>
      </c>
      <c r="B17" s="5" t="s">
        <v>263</v>
      </c>
      <c r="C17" s="5">
        <v>13</v>
      </c>
      <c r="D17" s="99" t="s">
        <v>36</v>
      </c>
      <c r="F17" s="7"/>
      <c r="G17" s="7"/>
      <c r="H17" s="7"/>
      <c r="I17" s="7"/>
      <c r="J17" s="7"/>
      <c r="K17" s="7"/>
      <c r="L17" s="8">
        <v>37983</v>
      </c>
      <c r="M17" s="8">
        <v>37990</v>
      </c>
      <c r="N17" s="8">
        <v>37997</v>
      </c>
      <c r="O17" s="8">
        <v>38004</v>
      </c>
      <c r="P17" s="8">
        <v>38011</v>
      </c>
      <c r="Q17" s="8">
        <v>38018</v>
      </c>
      <c r="S17" s="8">
        <v>38032</v>
      </c>
      <c r="T17" s="8">
        <v>38039</v>
      </c>
      <c r="U17" s="8">
        <v>38046</v>
      </c>
      <c r="W17" s="8">
        <v>38060</v>
      </c>
      <c r="X17" s="8">
        <v>38067</v>
      </c>
      <c r="Y17" s="8">
        <v>38074</v>
      </c>
      <c r="AA17" s="8">
        <v>38088</v>
      </c>
    </row>
    <row r="18" spans="1:27" x14ac:dyDescent="0.2">
      <c r="A18" s="353">
        <v>11</v>
      </c>
      <c r="B18" s="5" t="s">
        <v>18</v>
      </c>
      <c r="C18" s="5">
        <v>13</v>
      </c>
      <c r="D18" s="103"/>
      <c r="F18" s="7"/>
      <c r="H18" s="8"/>
      <c r="I18" s="8"/>
      <c r="J18" s="8">
        <v>37969</v>
      </c>
      <c r="K18" s="8">
        <v>37976</v>
      </c>
      <c r="L18" s="8">
        <v>37983</v>
      </c>
      <c r="M18" s="8">
        <v>37990</v>
      </c>
      <c r="N18" s="8">
        <v>37997</v>
      </c>
      <c r="O18" s="8">
        <v>38004</v>
      </c>
      <c r="P18" s="8"/>
      <c r="Q18" s="8">
        <v>38018</v>
      </c>
      <c r="R18" s="8">
        <v>38025</v>
      </c>
      <c r="S18" s="8"/>
      <c r="T18" s="8">
        <v>38039</v>
      </c>
      <c r="U18" s="8">
        <v>38046</v>
      </c>
      <c r="V18" s="8">
        <v>38053</v>
      </c>
      <c r="W18" s="8">
        <v>38060</v>
      </c>
      <c r="Y18" s="8">
        <v>38074</v>
      </c>
    </row>
    <row r="19" spans="1:27" x14ac:dyDescent="0.2">
      <c r="A19" s="353">
        <v>12</v>
      </c>
      <c r="B19" s="5" t="s">
        <v>574</v>
      </c>
      <c r="C19" s="5">
        <v>12</v>
      </c>
      <c r="D19" s="103"/>
      <c r="F19" s="7"/>
      <c r="H19" s="8"/>
      <c r="I19" s="8"/>
      <c r="J19" s="8"/>
      <c r="K19" s="8"/>
      <c r="L19" s="8"/>
      <c r="M19" s="8">
        <v>37990</v>
      </c>
      <c r="N19" s="7"/>
      <c r="O19" s="8">
        <v>38004</v>
      </c>
      <c r="P19" s="8">
        <v>38011</v>
      </c>
      <c r="R19" s="8">
        <v>38025</v>
      </c>
      <c r="S19" s="8">
        <v>38032</v>
      </c>
      <c r="T19" s="8">
        <v>38039</v>
      </c>
      <c r="U19" s="8">
        <v>38046</v>
      </c>
      <c r="V19" s="8">
        <v>38053</v>
      </c>
      <c r="W19" s="8">
        <v>38060</v>
      </c>
      <c r="X19" s="8">
        <v>38067</v>
      </c>
      <c r="Z19" s="8">
        <v>38081</v>
      </c>
      <c r="AA19" s="8">
        <v>38088</v>
      </c>
    </row>
    <row r="20" spans="1:27" x14ac:dyDescent="0.2">
      <c r="A20" s="353">
        <v>13</v>
      </c>
      <c r="B20" s="5" t="s">
        <v>595</v>
      </c>
      <c r="C20" s="5">
        <v>9</v>
      </c>
      <c r="D20" s="103"/>
      <c r="F20" s="7"/>
      <c r="H20" s="8"/>
      <c r="I20" s="8"/>
      <c r="J20" s="8"/>
      <c r="K20" s="8">
        <v>37976</v>
      </c>
      <c r="L20" s="8">
        <v>37983</v>
      </c>
      <c r="M20" s="8">
        <v>37990</v>
      </c>
      <c r="N20" s="8">
        <v>37997</v>
      </c>
      <c r="O20" s="8">
        <v>38004</v>
      </c>
      <c r="U20" s="8">
        <v>38046</v>
      </c>
      <c r="V20" s="8">
        <v>38053</v>
      </c>
      <c r="W20" s="8">
        <v>38060</v>
      </c>
      <c r="AA20" s="8">
        <v>38088</v>
      </c>
    </row>
    <row r="21" spans="1:27" x14ac:dyDescent="0.2">
      <c r="A21" s="353">
        <v>14</v>
      </c>
      <c r="B21" s="5" t="s">
        <v>877</v>
      </c>
      <c r="C21" s="5">
        <v>7</v>
      </c>
      <c r="D21" s="103"/>
      <c r="F21" s="7"/>
      <c r="G21" s="7"/>
      <c r="H21" s="7"/>
      <c r="I21" s="7"/>
      <c r="J21" s="7"/>
      <c r="K21" s="7"/>
      <c r="L21" s="8">
        <v>37983</v>
      </c>
      <c r="M21" s="8">
        <v>37990</v>
      </c>
      <c r="N21" s="8">
        <v>37997</v>
      </c>
      <c r="P21" s="8">
        <v>38011</v>
      </c>
      <c r="Q21" s="8">
        <v>38018</v>
      </c>
      <c r="R21" s="8">
        <v>38025</v>
      </c>
      <c r="U21" s="8">
        <v>38046</v>
      </c>
    </row>
    <row r="22" spans="1:27" x14ac:dyDescent="0.2">
      <c r="A22" s="353"/>
      <c r="B22" s="5" t="s">
        <v>226</v>
      </c>
      <c r="C22" s="5">
        <v>7</v>
      </c>
      <c r="D22" s="103"/>
      <c r="F22" s="7"/>
      <c r="H22" s="8"/>
      <c r="I22" s="8"/>
      <c r="J22" s="8"/>
      <c r="L22" s="8"/>
      <c r="M22" s="7"/>
      <c r="N22" s="7"/>
      <c r="O22" s="8"/>
      <c r="Q22" s="8">
        <v>38018</v>
      </c>
      <c r="R22" s="8">
        <v>38025</v>
      </c>
      <c r="T22" s="8">
        <v>38039</v>
      </c>
      <c r="U22" s="8">
        <v>38046</v>
      </c>
      <c r="W22" s="8">
        <v>38060</v>
      </c>
      <c r="Z22" s="8">
        <v>38081</v>
      </c>
      <c r="AA22" s="8">
        <v>38088</v>
      </c>
    </row>
    <row r="23" spans="1:27" x14ac:dyDescent="0.2">
      <c r="A23" s="353">
        <v>16</v>
      </c>
      <c r="B23" s="5" t="s">
        <v>95</v>
      </c>
      <c r="C23" s="5">
        <v>5</v>
      </c>
      <c r="D23" s="103"/>
      <c r="F23" s="7"/>
      <c r="H23" s="8"/>
      <c r="I23" s="8"/>
      <c r="J23" s="8"/>
      <c r="L23" s="8"/>
      <c r="M23" s="7"/>
      <c r="N23" s="7"/>
      <c r="O23" s="8">
        <v>38004</v>
      </c>
      <c r="R23" s="8">
        <v>38025</v>
      </c>
      <c r="S23" s="8">
        <v>38032</v>
      </c>
      <c r="T23" s="8">
        <v>38039</v>
      </c>
      <c r="U23" s="8">
        <v>38046</v>
      </c>
    </row>
    <row r="24" spans="1:27" x14ac:dyDescent="0.2">
      <c r="A24" s="353"/>
      <c r="B24" s="5" t="s">
        <v>529</v>
      </c>
      <c r="C24" s="5">
        <v>5</v>
      </c>
      <c r="D24" s="103"/>
      <c r="F24" s="7"/>
      <c r="H24" s="8"/>
      <c r="I24" s="8"/>
      <c r="J24" s="8"/>
      <c r="L24" s="8"/>
      <c r="M24" s="7"/>
      <c r="N24" s="7"/>
      <c r="O24" s="8"/>
      <c r="P24" s="8"/>
      <c r="R24" s="8">
        <v>38025</v>
      </c>
      <c r="S24" s="8">
        <v>38032</v>
      </c>
      <c r="T24" s="8">
        <v>38039</v>
      </c>
      <c r="U24" s="8">
        <v>38046</v>
      </c>
      <c r="X24" s="8">
        <v>38067</v>
      </c>
    </row>
    <row r="25" spans="1:27" x14ac:dyDescent="0.2">
      <c r="A25" s="353"/>
      <c r="B25" s="5" t="s">
        <v>898</v>
      </c>
      <c r="C25" s="5">
        <v>5</v>
      </c>
      <c r="D25" s="103"/>
      <c r="F25" s="7"/>
      <c r="H25" s="8"/>
      <c r="I25" s="8"/>
      <c r="J25" s="8"/>
      <c r="K25" s="8"/>
      <c r="L25" s="8"/>
      <c r="M25" s="8">
        <v>37990</v>
      </c>
      <c r="N25" s="7"/>
      <c r="O25" s="7"/>
      <c r="P25" s="8">
        <v>38011</v>
      </c>
      <c r="T25" s="8">
        <v>38039</v>
      </c>
      <c r="X25" s="8">
        <v>38067</v>
      </c>
      <c r="Z25" s="8">
        <v>38081</v>
      </c>
    </row>
    <row r="26" spans="1:27" x14ac:dyDescent="0.2">
      <c r="A26" s="353"/>
      <c r="B26" s="5" t="s">
        <v>846</v>
      </c>
      <c r="C26" s="5">
        <v>5</v>
      </c>
      <c r="D26" s="103"/>
      <c r="F26" s="8">
        <v>37941</v>
      </c>
      <c r="G26" s="8">
        <v>37948</v>
      </c>
      <c r="H26" s="8"/>
      <c r="I26" s="8"/>
      <c r="J26" s="8"/>
      <c r="L26" s="8"/>
      <c r="N26" s="8">
        <v>37997</v>
      </c>
      <c r="P26" s="8">
        <v>38011</v>
      </c>
      <c r="U26" s="8">
        <v>38046</v>
      </c>
    </row>
    <row r="27" spans="1:27" x14ac:dyDescent="0.2">
      <c r="A27" s="353"/>
      <c r="B27" s="5" t="s">
        <v>110</v>
      </c>
      <c r="C27" s="5">
        <v>5</v>
      </c>
      <c r="D27" s="103"/>
      <c r="F27" s="8">
        <v>37941</v>
      </c>
      <c r="G27" s="8">
        <v>37948</v>
      </c>
      <c r="H27" s="8"/>
      <c r="I27" s="8">
        <v>37962</v>
      </c>
      <c r="J27" s="8"/>
      <c r="K27" s="8"/>
      <c r="L27" s="8"/>
      <c r="W27" s="8">
        <v>38060</v>
      </c>
      <c r="Y27" s="8">
        <v>38074</v>
      </c>
    </row>
    <row r="28" spans="1:27" x14ac:dyDescent="0.2">
      <c r="A28" s="353"/>
      <c r="B28" s="5" t="s">
        <v>561</v>
      </c>
      <c r="C28" s="5">
        <v>5</v>
      </c>
      <c r="D28" s="103"/>
      <c r="F28" s="7"/>
      <c r="H28" s="8"/>
      <c r="I28" s="8"/>
      <c r="J28" s="8"/>
      <c r="L28" s="8"/>
      <c r="M28" s="7"/>
      <c r="N28" s="7"/>
      <c r="O28" s="8">
        <v>38004</v>
      </c>
      <c r="Q28" s="8">
        <v>38018</v>
      </c>
      <c r="R28" s="8">
        <v>38025</v>
      </c>
      <c r="S28" s="8">
        <v>38032</v>
      </c>
      <c r="T28" s="8">
        <v>38039</v>
      </c>
    </row>
    <row r="29" spans="1:27" x14ac:dyDescent="0.2">
      <c r="A29" s="353">
        <v>22</v>
      </c>
      <c r="B29" s="5" t="s">
        <v>49</v>
      </c>
      <c r="C29" s="5">
        <v>4</v>
      </c>
      <c r="D29" s="103"/>
      <c r="F29" s="7"/>
      <c r="H29" s="8"/>
      <c r="I29" s="8"/>
      <c r="J29" s="8"/>
      <c r="L29" s="8"/>
      <c r="M29" s="7"/>
      <c r="N29" s="7"/>
      <c r="O29" s="8"/>
      <c r="P29" s="8"/>
      <c r="W29" s="8"/>
      <c r="X29" s="8">
        <v>38067</v>
      </c>
      <c r="Y29" s="8">
        <v>38074</v>
      </c>
      <c r="Z29" s="8">
        <v>38081</v>
      </c>
      <c r="AA29" s="8">
        <v>38088</v>
      </c>
    </row>
    <row r="30" spans="1:27" x14ac:dyDescent="0.2">
      <c r="A30" s="353"/>
      <c r="B30" s="5" t="s">
        <v>887</v>
      </c>
      <c r="C30" s="5">
        <v>4</v>
      </c>
      <c r="D30" s="103"/>
      <c r="F30" s="8">
        <v>37941</v>
      </c>
      <c r="G30" s="8">
        <v>37948</v>
      </c>
      <c r="H30" s="8"/>
      <c r="I30" s="8"/>
      <c r="J30" s="8">
        <v>37969</v>
      </c>
      <c r="K30" s="8">
        <v>37976</v>
      </c>
      <c r="L30" s="8"/>
    </row>
    <row r="31" spans="1:27" x14ac:dyDescent="0.2">
      <c r="A31" s="353">
        <v>24</v>
      </c>
      <c r="B31" s="5" t="s">
        <v>597</v>
      </c>
      <c r="C31" s="5">
        <v>3</v>
      </c>
      <c r="D31" s="103"/>
      <c r="F31" s="7"/>
      <c r="H31" s="8"/>
      <c r="I31" s="8"/>
      <c r="J31" s="8"/>
      <c r="L31" s="8"/>
      <c r="M31" s="7"/>
      <c r="N31" s="7"/>
      <c r="O31" s="8"/>
      <c r="P31" s="8"/>
      <c r="W31" s="8">
        <v>38060</v>
      </c>
      <c r="X31" s="8">
        <v>38067</v>
      </c>
      <c r="Y31" s="8">
        <v>38074</v>
      </c>
    </row>
    <row r="32" spans="1:27" x14ac:dyDescent="0.2">
      <c r="A32" s="353"/>
      <c r="B32" s="5" t="s">
        <v>225</v>
      </c>
      <c r="C32" s="5">
        <v>3</v>
      </c>
      <c r="D32" s="103"/>
      <c r="F32" s="7"/>
      <c r="H32" s="8"/>
      <c r="I32" s="8"/>
      <c r="J32" s="8">
        <v>37969</v>
      </c>
      <c r="L32" s="8"/>
      <c r="M32" s="7"/>
      <c r="N32" s="7"/>
      <c r="O32" s="8">
        <v>38004</v>
      </c>
      <c r="P32" s="8">
        <v>38011</v>
      </c>
    </row>
    <row r="33" spans="1:23" x14ac:dyDescent="0.2">
      <c r="A33" s="353">
        <v>26</v>
      </c>
      <c r="B33" s="5" t="s">
        <v>899</v>
      </c>
      <c r="C33" s="5">
        <v>2</v>
      </c>
      <c r="D33" s="103"/>
      <c r="F33" s="7"/>
      <c r="G33" s="7"/>
      <c r="H33" s="7"/>
      <c r="I33" s="7"/>
      <c r="J33" s="7"/>
      <c r="K33" s="7"/>
      <c r="L33" s="8">
        <v>37983</v>
      </c>
      <c r="M33" s="8">
        <v>37990</v>
      </c>
      <c r="O33" s="7"/>
    </row>
    <row r="34" spans="1:23" x14ac:dyDescent="0.2">
      <c r="A34" s="353"/>
      <c r="B34" s="5" t="s">
        <v>96</v>
      </c>
      <c r="C34" s="5">
        <v>2</v>
      </c>
      <c r="D34" s="103"/>
      <c r="F34" s="7"/>
      <c r="H34" s="8"/>
      <c r="I34" s="8"/>
      <c r="J34" s="8"/>
      <c r="L34" s="8"/>
      <c r="M34" s="7"/>
      <c r="N34" s="7"/>
      <c r="O34" s="8"/>
      <c r="P34" s="8"/>
      <c r="T34" s="8">
        <v>38039</v>
      </c>
      <c r="U34" s="8">
        <v>38046</v>
      </c>
    </row>
    <row r="35" spans="1:23" x14ac:dyDescent="0.2">
      <c r="A35" s="353"/>
      <c r="B35" s="5" t="s">
        <v>900</v>
      </c>
      <c r="C35" s="5">
        <v>2</v>
      </c>
      <c r="D35" s="103"/>
      <c r="F35" s="7"/>
      <c r="H35" s="8"/>
      <c r="I35" s="8">
        <v>37962</v>
      </c>
      <c r="L35" s="8"/>
      <c r="M35" s="7"/>
      <c r="N35" s="7"/>
      <c r="O35" s="7"/>
      <c r="W35" s="8">
        <v>38060</v>
      </c>
    </row>
    <row r="36" spans="1:23" x14ac:dyDescent="0.2">
      <c r="A36" s="353"/>
      <c r="B36" s="5" t="s">
        <v>591</v>
      </c>
      <c r="C36" s="5">
        <v>2</v>
      </c>
      <c r="D36" s="103"/>
      <c r="F36" s="7"/>
      <c r="H36" s="8"/>
      <c r="I36" s="8"/>
      <c r="J36" s="8"/>
      <c r="L36" s="8"/>
      <c r="M36" s="7"/>
      <c r="N36" s="7"/>
      <c r="O36" s="8"/>
      <c r="P36" s="8">
        <v>38011</v>
      </c>
      <c r="U36" s="8">
        <v>38046</v>
      </c>
    </row>
    <row r="37" spans="1:23" x14ac:dyDescent="0.2">
      <c r="A37" s="353">
        <v>30</v>
      </c>
      <c r="B37" s="5" t="s">
        <v>533</v>
      </c>
      <c r="C37" s="5">
        <v>1</v>
      </c>
      <c r="D37" s="103"/>
      <c r="F37" s="7"/>
      <c r="H37" s="8"/>
      <c r="I37" s="8"/>
      <c r="J37" s="8"/>
      <c r="L37" s="8"/>
      <c r="M37" s="7"/>
      <c r="N37" s="7"/>
      <c r="O37" s="8"/>
      <c r="P37" s="8"/>
      <c r="W37" s="8">
        <v>38060</v>
      </c>
    </row>
    <row r="38" spans="1:23" x14ac:dyDescent="0.2">
      <c r="A38" s="353"/>
      <c r="B38" s="5" t="s">
        <v>901</v>
      </c>
      <c r="C38" s="5">
        <v>1</v>
      </c>
      <c r="D38" s="103"/>
      <c r="F38" s="7"/>
      <c r="H38" s="8"/>
      <c r="I38" s="8"/>
      <c r="J38" s="8"/>
      <c r="K38" s="8">
        <v>37976</v>
      </c>
      <c r="L38" s="8"/>
      <c r="M38" s="7"/>
      <c r="N38" s="7"/>
      <c r="O38" s="7"/>
    </row>
    <row r="39" spans="1:23" x14ac:dyDescent="0.2">
      <c r="A39" s="353"/>
      <c r="B39" s="5" t="s">
        <v>581</v>
      </c>
      <c r="C39" s="5">
        <v>1</v>
      </c>
      <c r="D39" s="103"/>
      <c r="F39" s="7"/>
      <c r="H39" s="8"/>
      <c r="I39" s="8"/>
      <c r="J39" s="8"/>
      <c r="L39" s="8"/>
      <c r="M39" s="7"/>
      <c r="N39" s="7"/>
      <c r="O39" s="8"/>
      <c r="P39" s="8">
        <v>38011</v>
      </c>
    </row>
  </sheetData>
  <phoneticPr fontId="30" type="noConversion"/>
  <pageMargins left="0.7" right="0.7" top="0.78740157499999996" bottom="0.78740157499999996"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6B57-0FB4-457D-8A56-17D41279AE3E}">
  <dimension ref="A1"/>
  <sheetViews>
    <sheetView workbookViewId="0"/>
  </sheetViews>
  <sheetFormatPr baseColWidth="10" defaultRowHeight="12.75" x14ac:dyDescent="0.2"/>
  <sheetData/>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9"/>
  <sheetViews>
    <sheetView workbookViewId="0">
      <selection activeCell="D19" sqref="A1:D19"/>
    </sheetView>
  </sheetViews>
  <sheetFormatPr baseColWidth="10" defaultColWidth="11.42578125" defaultRowHeight="12.75" x14ac:dyDescent="0.2"/>
  <sheetData>
    <row r="1" spans="1:2" x14ac:dyDescent="0.2">
      <c r="A1" t="s">
        <v>902</v>
      </c>
      <c r="B1" t="s">
        <v>739</v>
      </c>
    </row>
    <row r="2" spans="1:2" x14ac:dyDescent="0.2">
      <c r="A2" t="s">
        <v>903</v>
      </c>
      <c r="B2" t="s">
        <v>904</v>
      </c>
    </row>
    <row r="3" spans="1:2" x14ac:dyDescent="0.2">
      <c r="A3" t="s">
        <v>905</v>
      </c>
      <c r="B3" t="s">
        <v>906</v>
      </c>
    </row>
    <row r="4" spans="1:2" x14ac:dyDescent="0.2">
      <c r="A4" t="s">
        <v>907</v>
      </c>
      <c r="B4" t="s">
        <v>721</v>
      </c>
    </row>
    <row r="5" spans="1:2" x14ac:dyDescent="0.2">
      <c r="A5" t="s">
        <v>908</v>
      </c>
      <c r="B5" t="s">
        <v>714</v>
      </c>
    </row>
    <row r="6" spans="1:2" x14ac:dyDescent="0.2">
      <c r="A6" t="s">
        <v>909</v>
      </c>
      <c r="B6" t="s">
        <v>710</v>
      </c>
    </row>
    <row r="7" spans="1:2" x14ac:dyDescent="0.2">
      <c r="A7" t="s">
        <v>910</v>
      </c>
      <c r="B7" t="s">
        <v>761</v>
      </c>
    </row>
    <row r="8" spans="1:2" x14ac:dyDescent="0.2">
      <c r="A8" t="s">
        <v>911</v>
      </c>
      <c r="B8" t="s">
        <v>761</v>
      </c>
    </row>
    <row r="9" spans="1:2" x14ac:dyDescent="0.2">
      <c r="A9" t="s">
        <v>912</v>
      </c>
      <c r="B9" t="s">
        <v>761</v>
      </c>
    </row>
    <row r="10" spans="1:2" x14ac:dyDescent="0.2">
      <c r="A10" t="s">
        <v>913</v>
      </c>
      <c r="B10" t="s">
        <v>755</v>
      </c>
    </row>
    <row r="11" spans="1:2" x14ac:dyDescent="0.2">
      <c r="A11" t="s">
        <v>914</v>
      </c>
      <c r="B11" t="s">
        <v>915</v>
      </c>
    </row>
    <row r="12" spans="1:2" x14ac:dyDescent="0.2">
      <c r="A12" t="s">
        <v>916</v>
      </c>
      <c r="B12" t="s">
        <v>917</v>
      </c>
    </row>
    <row r="13" spans="1:2" x14ac:dyDescent="0.2">
      <c r="A13" t="s">
        <v>918</v>
      </c>
      <c r="B13" t="s">
        <v>717</v>
      </c>
    </row>
    <row r="14" spans="1:2" x14ac:dyDescent="0.2">
      <c r="A14" t="s">
        <v>919</v>
      </c>
      <c r="B14" t="s">
        <v>920</v>
      </c>
    </row>
    <row r="15" spans="1:2" x14ac:dyDescent="0.2">
      <c r="A15" t="s">
        <v>921</v>
      </c>
      <c r="B15" t="s">
        <v>920</v>
      </c>
    </row>
    <row r="16" spans="1:2" x14ac:dyDescent="0.2">
      <c r="A16" t="s">
        <v>922</v>
      </c>
      <c r="B16" t="s">
        <v>920</v>
      </c>
    </row>
    <row r="17" spans="1:2" x14ac:dyDescent="0.2">
      <c r="A17" t="s">
        <v>923</v>
      </c>
      <c r="B17" t="s">
        <v>924</v>
      </c>
    </row>
    <row r="18" spans="1:2" x14ac:dyDescent="0.2">
      <c r="A18" t="s">
        <v>925</v>
      </c>
      <c r="B18" t="s">
        <v>926</v>
      </c>
    </row>
    <row r="19" spans="1:2" x14ac:dyDescent="0.2">
      <c r="A19" t="s">
        <v>927</v>
      </c>
      <c r="B19" t="s">
        <v>928</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737D-4661-485F-8160-A6D475B9979E}">
  <sheetPr>
    <pageSetUpPr fitToPage="1"/>
  </sheetPr>
  <dimension ref="A1:BE259"/>
  <sheetViews>
    <sheetView zoomScaleNormal="100" workbookViewId="0">
      <pane xSplit="4" ySplit="8" topLeftCell="E174" activePane="bottomRight" state="frozen"/>
      <selection pane="topRight" activeCell="K1" sqref="K1"/>
      <selection pane="bottomLeft" activeCell="A7" sqref="A7"/>
      <selection pane="bottomRight" activeCell="B186" sqref="B186"/>
    </sheetView>
  </sheetViews>
  <sheetFormatPr baseColWidth="10" defaultColWidth="11.42578125" defaultRowHeight="12.75" x14ac:dyDescent="0.2"/>
  <cols>
    <col min="1" max="1" width="6.85546875" customWidth="1"/>
    <col min="2" max="2" width="28.85546875" customWidth="1"/>
    <col min="3" max="3" width="8.5703125" customWidth="1"/>
    <col min="4" max="4" width="17.2851562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8" width="5.28515625" customWidth="1"/>
    <col min="29" max="30" width="5.28515625" hidden="1" customWidth="1" collapsed="1"/>
    <col min="31" max="31" width="6.7109375" customWidth="1" collapsed="1"/>
    <col min="32" max="32" width="4.85546875" customWidth="1" collapsed="1"/>
    <col min="33" max="35" width="4.85546875" hidden="1" customWidth="1"/>
    <col min="36" max="36" width="4.85546875" hidden="1" customWidth="1" collapsed="1"/>
    <col min="37" max="39" width="4.85546875" hidden="1" customWidth="1"/>
    <col min="40" max="40" width="4.85546875" hidden="1" customWidth="1" collapsed="1"/>
    <col min="41" max="43" width="4.85546875" hidden="1" customWidth="1"/>
    <col min="44" max="44" width="7" customWidth="1" collapsed="1"/>
    <col min="45" max="45" width="6.85546875" bestFit="1" customWidth="1"/>
    <col min="46" max="71" width="4.85546875" customWidth="1"/>
  </cols>
  <sheetData>
    <row r="1" spans="1:57"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row>
    <row r="2" spans="1:57" ht="14.25" customHeight="1" x14ac:dyDescent="0.25">
      <c r="B2" s="366" t="s">
        <v>1</v>
      </c>
      <c r="C2" s="366"/>
      <c r="D2" s="366"/>
      <c r="F2" s="30"/>
      <c r="G2" s="11"/>
      <c r="H2" s="13"/>
      <c r="I2" s="13"/>
      <c r="J2" s="14"/>
      <c r="L2" s="2" t="s">
        <v>284</v>
      </c>
      <c r="M2" s="2"/>
      <c r="N2" s="2"/>
      <c r="O2" s="6" t="s">
        <v>3</v>
      </c>
      <c r="P2" s="6"/>
      <c r="Y2" s="6" t="s">
        <v>4</v>
      </c>
    </row>
    <row r="3" spans="1:57" ht="5.25" customHeight="1" x14ac:dyDescent="0.2">
      <c r="B3" s="1"/>
    </row>
    <row r="4" spans="1:57" ht="10.5" customHeight="1" thickBot="1" x14ac:dyDescent="0.25">
      <c r="B4" s="1"/>
      <c r="D4" s="9"/>
      <c r="E4" s="183" t="s">
        <v>5</v>
      </c>
      <c r="F4" s="184">
        <v>1</v>
      </c>
      <c r="G4" s="184">
        <v>2</v>
      </c>
      <c r="H4" s="184">
        <v>3</v>
      </c>
      <c r="I4" s="184"/>
      <c r="J4" s="184">
        <v>4</v>
      </c>
      <c r="K4" s="184">
        <v>5</v>
      </c>
      <c r="L4" s="184">
        <v>6</v>
      </c>
      <c r="M4" s="184">
        <v>7</v>
      </c>
      <c r="N4" s="184">
        <v>8</v>
      </c>
      <c r="O4" s="184">
        <v>9</v>
      </c>
      <c r="P4" s="184">
        <v>10</v>
      </c>
      <c r="Q4" s="184">
        <v>11</v>
      </c>
      <c r="R4" s="184">
        <v>12</v>
      </c>
      <c r="S4" s="184">
        <v>13</v>
      </c>
      <c r="T4" s="184">
        <v>14</v>
      </c>
      <c r="U4" s="184">
        <v>15</v>
      </c>
      <c r="V4" s="184">
        <v>16</v>
      </c>
      <c r="W4" s="184">
        <v>17</v>
      </c>
      <c r="X4" s="184">
        <v>18</v>
      </c>
      <c r="Y4" s="184">
        <v>19</v>
      </c>
      <c r="Z4" s="184">
        <v>20</v>
      </c>
      <c r="AA4" s="184">
        <v>21</v>
      </c>
      <c r="AB4" s="184">
        <v>22</v>
      </c>
      <c r="AC4" s="184"/>
      <c r="AD4" s="184"/>
      <c r="AE4" s="54"/>
    </row>
    <row r="5" spans="1:57" ht="15" customHeight="1" thickBot="1" x14ac:dyDescent="0.3">
      <c r="B5" s="190" t="s">
        <v>6</v>
      </c>
      <c r="C5" s="329" t="s">
        <v>285</v>
      </c>
      <c r="D5" s="333" t="s">
        <v>286</v>
      </c>
      <c r="E5" s="322" t="s">
        <v>8</v>
      </c>
      <c r="F5" s="323">
        <v>24</v>
      </c>
      <c r="G5" s="323">
        <v>17</v>
      </c>
      <c r="H5" s="324">
        <v>18</v>
      </c>
      <c r="I5" s="324">
        <v>29</v>
      </c>
      <c r="J5" s="323">
        <v>18</v>
      </c>
      <c r="K5" s="324">
        <v>11</v>
      </c>
      <c r="L5" s="323">
        <v>9</v>
      </c>
      <c r="M5" s="323">
        <v>15</v>
      </c>
      <c r="N5" s="323">
        <v>16</v>
      </c>
      <c r="O5" s="323">
        <v>26</v>
      </c>
      <c r="P5" s="323">
        <v>16</v>
      </c>
      <c r="Q5" s="323">
        <v>16</v>
      </c>
      <c r="R5" s="325">
        <v>13</v>
      </c>
      <c r="S5" s="325">
        <v>13</v>
      </c>
      <c r="T5" s="325">
        <v>13</v>
      </c>
      <c r="U5" s="325">
        <v>14</v>
      </c>
      <c r="V5" s="325">
        <v>18</v>
      </c>
      <c r="W5" s="325">
        <v>15</v>
      </c>
      <c r="X5" s="325">
        <v>15</v>
      </c>
      <c r="Y5" s="325">
        <v>34</v>
      </c>
      <c r="Z5" s="325">
        <v>16</v>
      </c>
      <c r="AA5" s="325">
        <v>13</v>
      </c>
      <c r="AB5" s="325">
        <v>16</v>
      </c>
      <c r="AC5" s="179"/>
      <c r="AD5" s="195"/>
      <c r="AE5" s="130">
        <f>F5+F6+F7+G5+G6+G7+H5+H6+H7+J5+J6+J7+K5+K6+K7+L5+L6+L7+M5+M6+M7+N5+N6+N7+O5+O6+O7+P5+P6+P7+Q5+Q6+Q7+R5+R6+R7+S5+S6+S7+T5+T6+T7+U5+U6+U7+V5+V6+V7+W5+W6+W7+X5+X6+X7+Y5+Y6+Y7+Z5+Z6+Z7+AA5+AA6+AA7+AB5+AB6+AB7</f>
        <v>979</v>
      </c>
      <c r="AF5" s="1">
        <v>22</v>
      </c>
      <c r="AG5" s="38"/>
      <c r="AH5" s="39"/>
      <c r="AI5" s="23"/>
      <c r="AJ5" s="1"/>
      <c r="AK5" s="38"/>
      <c r="AL5" s="39"/>
      <c r="AM5" s="39"/>
      <c r="AN5" s="1"/>
      <c r="AO5" s="38"/>
      <c r="AP5" s="40"/>
      <c r="AQ5" s="45"/>
      <c r="AR5" s="46">
        <f>AE5/AF5</f>
        <v>44.5</v>
      </c>
      <c r="AS5" s="33"/>
    </row>
    <row r="6" spans="1:57" ht="15" customHeight="1" x14ac:dyDescent="0.25">
      <c r="B6" s="3"/>
      <c r="C6" s="185"/>
      <c r="D6" s="330"/>
      <c r="E6" s="67" t="s">
        <v>9</v>
      </c>
      <c r="F6" s="55">
        <v>33</v>
      </c>
      <c r="G6" s="55">
        <v>20</v>
      </c>
      <c r="H6" s="56">
        <v>18</v>
      </c>
      <c r="I6" s="56"/>
      <c r="J6" s="55">
        <v>24</v>
      </c>
      <c r="K6" s="56">
        <v>19</v>
      </c>
      <c r="L6" s="55">
        <v>18</v>
      </c>
      <c r="M6" s="55">
        <v>27</v>
      </c>
      <c r="N6" s="55">
        <v>15</v>
      </c>
      <c r="O6" s="55">
        <v>13</v>
      </c>
      <c r="P6" s="55">
        <v>21</v>
      </c>
      <c r="Q6" s="55">
        <v>23</v>
      </c>
      <c r="R6" s="132">
        <v>22</v>
      </c>
      <c r="S6" s="132">
        <v>18</v>
      </c>
      <c r="T6" s="132">
        <v>20</v>
      </c>
      <c r="U6" s="132">
        <v>20</v>
      </c>
      <c r="V6" s="132">
        <v>26</v>
      </c>
      <c r="W6" s="132">
        <v>20</v>
      </c>
      <c r="X6" s="132">
        <v>24</v>
      </c>
      <c r="Y6" s="132">
        <v>6</v>
      </c>
      <c r="Z6" s="132">
        <v>16</v>
      </c>
      <c r="AA6" s="132">
        <v>21</v>
      </c>
      <c r="AB6" s="132">
        <v>16</v>
      </c>
      <c r="AC6" s="320"/>
      <c r="AD6" s="321"/>
      <c r="AE6" s="130"/>
      <c r="AF6" s="1"/>
      <c r="AG6" s="167"/>
      <c r="AH6" s="168"/>
      <c r="AI6" s="169"/>
      <c r="AJ6" s="1"/>
      <c r="AK6" s="167"/>
      <c r="AL6" s="168"/>
      <c r="AM6" s="168"/>
      <c r="AN6" s="1"/>
      <c r="AO6" s="170"/>
      <c r="AP6" s="171"/>
      <c r="AQ6" s="171"/>
      <c r="AR6" s="33"/>
      <c r="AS6" s="33"/>
    </row>
    <row r="7" spans="1:57" ht="16.5" thickBot="1" x14ac:dyDescent="0.3">
      <c r="B7" s="3"/>
      <c r="C7" s="185"/>
      <c r="D7" s="331"/>
      <c r="E7" s="327" t="s">
        <v>10</v>
      </c>
      <c r="F7" s="55">
        <v>8</v>
      </c>
      <c r="G7" s="55">
        <v>9</v>
      </c>
      <c r="H7" s="55">
        <v>9</v>
      </c>
      <c r="I7" s="55"/>
      <c r="J7" s="55">
        <v>8</v>
      </c>
      <c r="K7" s="55">
        <v>6</v>
      </c>
      <c r="L7" s="55">
        <v>8</v>
      </c>
      <c r="M7" s="55">
        <v>10</v>
      </c>
      <c r="N7" s="55">
        <v>4</v>
      </c>
      <c r="O7" s="55">
        <v>0</v>
      </c>
      <c r="P7" s="55">
        <v>8</v>
      </c>
      <c r="Q7" s="55">
        <v>4</v>
      </c>
      <c r="R7" s="55">
        <v>10</v>
      </c>
      <c r="S7" s="332">
        <v>6</v>
      </c>
      <c r="T7" s="166">
        <v>9</v>
      </c>
      <c r="U7" s="166">
        <v>11</v>
      </c>
      <c r="V7" s="166">
        <v>12</v>
      </c>
      <c r="W7" s="166">
        <v>8</v>
      </c>
      <c r="X7" s="164">
        <v>10</v>
      </c>
      <c r="Y7" s="164">
        <v>12</v>
      </c>
      <c r="Z7" s="164">
        <v>8</v>
      </c>
      <c r="AA7" s="164">
        <v>9</v>
      </c>
      <c r="AB7" s="166">
        <v>4</v>
      </c>
      <c r="AC7" s="208"/>
      <c r="AD7" s="208"/>
      <c r="AE7" s="130"/>
      <c r="AF7" s="1"/>
      <c r="AG7" s="167"/>
      <c r="AH7" s="168"/>
      <c r="AI7" s="169"/>
      <c r="AJ7" s="1"/>
      <c r="AK7" s="167"/>
      <c r="AL7" s="168"/>
      <c r="AM7" s="168"/>
      <c r="AN7" s="1"/>
      <c r="AO7" s="170"/>
      <c r="AP7" s="171"/>
      <c r="AQ7" s="171"/>
      <c r="AR7" s="33"/>
      <c r="AS7" s="33"/>
    </row>
    <row r="8" spans="1:57" ht="15.75" customHeight="1" thickBot="1" x14ac:dyDescent="0.25">
      <c r="A8" s="300" t="s">
        <v>11</v>
      </c>
      <c r="B8" s="65" t="s">
        <v>12</v>
      </c>
      <c r="C8" s="179" t="s">
        <v>13</v>
      </c>
      <c r="D8" s="195" t="s">
        <v>14</v>
      </c>
      <c r="E8" s="178" t="s">
        <v>15</v>
      </c>
      <c r="F8" s="336"/>
      <c r="G8" s="210"/>
      <c r="H8" s="210"/>
      <c r="I8" s="243" t="s">
        <v>16</v>
      </c>
      <c r="J8" s="213"/>
      <c r="K8" s="213"/>
      <c r="L8" s="213"/>
      <c r="M8" s="213"/>
      <c r="N8" s="213"/>
      <c r="O8" s="213"/>
      <c r="P8" s="213"/>
      <c r="Q8" s="210"/>
      <c r="R8" s="213"/>
      <c r="S8" s="210"/>
      <c r="T8" s="210"/>
      <c r="U8" s="213"/>
      <c r="V8" s="213"/>
      <c r="W8" s="210"/>
      <c r="X8" s="213"/>
      <c r="Y8" s="213"/>
      <c r="Z8" s="213"/>
      <c r="AA8" s="213"/>
      <c r="AB8" s="328"/>
      <c r="AC8" s="326"/>
      <c r="AD8" s="211"/>
      <c r="AG8">
        <v>13.7</v>
      </c>
      <c r="AH8">
        <v>76</v>
      </c>
      <c r="AI8" t="s">
        <v>17</v>
      </c>
      <c r="AK8">
        <v>17</v>
      </c>
      <c r="AL8">
        <v>87</v>
      </c>
      <c r="AO8" s="24">
        <v>13</v>
      </c>
      <c r="AP8" s="25">
        <v>71.11</v>
      </c>
      <c r="AQ8" s="25"/>
      <c r="AR8" s="33"/>
      <c r="AS8" s="33"/>
    </row>
    <row r="9" spans="1:57" ht="15.75" customHeight="1" x14ac:dyDescent="0.2">
      <c r="A9" s="247">
        <v>1</v>
      </c>
      <c r="B9" s="258" t="s">
        <v>46</v>
      </c>
      <c r="C9" s="242">
        <v>36</v>
      </c>
      <c r="D9" s="249" t="s">
        <v>287</v>
      </c>
      <c r="E9" s="261" t="s">
        <v>286</v>
      </c>
      <c r="F9" s="261" t="s">
        <v>288</v>
      </c>
      <c r="G9" s="261" t="s">
        <v>289</v>
      </c>
      <c r="H9" s="261" t="s">
        <v>290</v>
      </c>
      <c r="I9" s="261" t="s">
        <v>24</v>
      </c>
      <c r="J9" s="261" t="s">
        <v>291</v>
      </c>
      <c r="K9" s="261" t="s">
        <v>292</v>
      </c>
      <c r="L9" s="261" t="s">
        <v>293</v>
      </c>
      <c r="M9" s="261" t="s">
        <v>294</v>
      </c>
      <c r="N9" s="261" t="s">
        <v>295</v>
      </c>
      <c r="O9" s="261" t="s">
        <v>296</v>
      </c>
      <c r="P9" s="262" t="s">
        <v>297</v>
      </c>
      <c r="Q9" s="261" t="s">
        <v>298</v>
      </c>
      <c r="R9" s="261" t="s">
        <v>299</v>
      </c>
      <c r="S9" s="261" t="s">
        <v>300</v>
      </c>
      <c r="T9" s="261" t="s">
        <v>301</v>
      </c>
      <c r="U9" s="261" t="s">
        <v>302</v>
      </c>
      <c r="V9" s="261" t="s">
        <v>303</v>
      </c>
      <c r="W9" s="304" t="s">
        <v>304</v>
      </c>
      <c r="X9" s="261" t="s">
        <v>305</v>
      </c>
      <c r="Y9" s="261" t="s">
        <v>306</v>
      </c>
      <c r="Z9" s="261" t="s">
        <v>307</v>
      </c>
      <c r="AA9" s="261" t="s">
        <v>308</v>
      </c>
      <c r="AB9" s="270" t="s">
        <v>286</v>
      </c>
      <c r="AC9" s="147"/>
      <c r="AD9" s="138"/>
      <c r="AE9" s="150">
        <f>COUNTA(F9:H9,J9:N9,O9:AB9)</f>
        <v>22</v>
      </c>
      <c r="AF9">
        <f t="shared" ref="AF9:AF71" si="0">COUNTA(E9:AD9)</f>
        <v>24</v>
      </c>
      <c r="AJ9" s="31"/>
      <c r="AK9" s="6"/>
      <c r="AL9" s="6"/>
      <c r="AM9" s="6"/>
      <c r="AN9" s="31"/>
      <c r="AO9" s="31"/>
      <c r="AP9" s="31"/>
      <c r="AQ9" s="31"/>
      <c r="AR9" s="6"/>
      <c r="AS9" s="6"/>
      <c r="AT9" s="6"/>
      <c r="AU9" s="6"/>
      <c r="AV9" s="6"/>
      <c r="AW9" s="6"/>
      <c r="AX9" s="6"/>
      <c r="AY9" s="6"/>
      <c r="AZ9" s="6"/>
      <c r="BA9" s="6"/>
      <c r="BB9" s="6"/>
      <c r="BC9" s="6"/>
      <c r="BD9" s="6"/>
      <c r="BE9" s="6"/>
    </row>
    <row r="10" spans="1:57" ht="15.75" customHeight="1" x14ac:dyDescent="0.2">
      <c r="A10" s="247">
        <v>2</v>
      </c>
      <c r="B10" s="252" t="s">
        <v>38</v>
      </c>
      <c r="C10" s="242">
        <v>29</v>
      </c>
      <c r="D10" s="251" t="s">
        <v>42</v>
      </c>
      <c r="E10" s="261" t="s">
        <v>286</v>
      </c>
      <c r="F10" s="261" t="s">
        <v>288</v>
      </c>
      <c r="G10" s="261" t="s">
        <v>289</v>
      </c>
      <c r="H10" s="261" t="s">
        <v>290</v>
      </c>
      <c r="I10" s="261" t="s">
        <v>24</v>
      </c>
      <c r="J10" s="261" t="s">
        <v>291</v>
      </c>
      <c r="K10" s="261" t="s">
        <v>292</v>
      </c>
      <c r="L10" s="261" t="s">
        <v>293</v>
      </c>
      <c r="M10" s="261" t="s">
        <v>294</v>
      </c>
      <c r="N10" s="261" t="s">
        <v>295</v>
      </c>
      <c r="O10" s="261" t="s">
        <v>296</v>
      </c>
      <c r="P10" s="262" t="s">
        <v>297</v>
      </c>
      <c r="Q10" s="261" t="s">
        <v>298</v>
      </c>
      <c r="R10" s="261" t="s">
        <v>299</v>
      </c>
      <c r="S10" s="261" t="s">
        <v>300</v>
      </c>
      <c r="T10" s="261"/>
      <c r="U10" s="261" t="s">
        <v>302</v>
      </c>
      <c r="V10" s="261" t="s">
        <v>303</v>
      </c>
      <c r="W10" s="304" t="s">
        <v>304</v>
      </c>
      <c r="X10" s="261"/>
      <c r="Y10" s="261" t="s">
        <v>306</v>
      </c>
      <c r="Z10" s="261" t="s">
        <v>307</v>
      </c>
      <c r="AA10" s="261" t="s">
        <v>308</v>
      </c>
      <c r="AB10" s="270" t="s">
        <v>286</v>
      </c>
      <c r="AC10" s="138"/>
      <c r="AD10" s="270"/>
      <c r="AE10" s="150">
        <f t="shared" ref="AE10:AE72" si="1">COUNTA(F10:H10,J10:N10,O10:AB10)</f>
        <v>20</v>
      </c>
      <c r="AF10">
        <f t="shared" si="0"/>
        <v>22</v>
      </c>
      <c r="AJ10" s="31"/>
      <c r="AK10" s="6"/>
      <c r="AL10" s="6"/>
      <c r="AM10" s="6"/>
      <c r="AN10" s="31"/>
      <c r="AO10" s="31"/>
      <c r="AP10" s="31"/>
      <c r="AQ10" s="31"/>
      <c r="AR10" s="6" t="s">
        <v>34</v>
      </c>
      <c r="AS10" s="6"/>
      <c r="AT10" s="6"/>
      <c r="AU10" s="6"/>
      <c r="AV10" s="6"/>
      <c r="AW10" s="6"/>
      <c r="AX10" s="6"/>
      <c r="AY10" s="6"/>
      <c r="AZ10" s="6"/>
      <c r="BA10" s="6"/>
      <c r="BB10" s="6"/>
      <c r="BC10" s="6"/>
      <c r="BD10" s="6"/>
      <c r="BE10" s="6"/>
    </row>
    <row r="11" spans="1:57" ht="15.75" customHeight="1" x14ac:dyDescent="0.2">
      <c r="A11" s="247">
        <v>3</v>
      </c>
      <c r="B11" s="252" t="s">
        <v>79</v>
      </c>
      <c r="C11" s="242">
        <v>29</v>
      </c>
      <c r="D11" s="249"/>
      <c r="E11" s="261" t="s">
        <v>286</v>
      </c>
      <c r="F11" s="261"/>
      <c r="G11" s="261" t="s">
        <v>289</v>
      </c>
      <c r="H11" s="261" t="s">
        <v>290</v>
      </c>
      <c r="I11" s="261" t="s">
        <v>24</v>
      </c>
      <c r="J11" s="261" t="s">
        <v>291</v>
      </c>
      <c r="K11" s="261" t="s">
        <v>292</v>
      </c>
      <c r="L11" s="261" t="s">
        <v>293</v>
      </c>
      <c r="M11" s="261" t="s">
        <v>294</v>
      </c>
      <c r="N11" s="261" t="s">
        <v>295</v>
      </c>
      <c r="O11" s="261" t="s">
        <v>296</v>
      </c>
      <c r="P11" s="262" t="s">
        <v>297</v>
      </c>
      <c r="Q11" s="261" t="s">
        <v>298</v>
      </c>
      <c r="R11" s="261" t="s">
        <v>299</v>
      </c>
      <c r="S11" s="261" t="s">
        <v>300</v>
      </c>
      <c r="T11" s="261" t="s">
        <v>301</v>
      </c>
      <c r="U11" s="261" t="s">
        <v>302</v>
      </c>
      <c r="V11" s="261" t="s">
        <v>303</v>
      </c>
      <c r="W11" s="304" t="s">
        <v>304</v>
      </c>
      <c r="X11" s="261" t="s">
        <v>305</v>
      </c>
      <c r="Y11" s="261" t="s">
        <v>306</v>
      </c>
      <c r="Z11" s="261" t="s">
        <v>307</v>
      </c>
      <c r="AA11" s="261" t="s">
        <v>308</v>
      </c>
      <c r="AB11" s="270" t="s">
        <v>286</v>
      </c>
      <c r="AC11" s="147"/>
      <c r="AD11" s="270"/>
      <c r="AE11" s="150">
        <f t="shared" si="1"/>
        <v>21</v>
      </c>
      <c r="AF11">
        <f t="shared" si="0"/>
        <v>23</v>
      </c>
      <c r="AJ11" s="31"/>
      <c r="AN11" s="31"/>
      <c r="AO11" s="31"/>
      <c r="AP11" s="31"/>
      <c r="AQ11" s="31"/>
      <c r="AR11" s="6" t="s">
        <v>34</v>
      </c>
      <c r="AS11" s="6"/>
      <c r="AT11" s="6"/>
      <c r="AU11" s="6"/>
      <c r="AV11" s="6"/>
      <c r="AW11" s="6"/>
      <c r="AX11" s="6"/>
      <c r="AY11" s="6"/>
      <c r="AZ11" s="6"/>
      <c r="BA11" s="6"/>
      <c r="BB11" s="6"/>
      <c r="BC11" s="6"/>
      <c r="BD11" s="6"/>
      <c r="BE11" s="6"/>
    </row>
    <row r="12" spans="1:57" ht="15.75" customHeight="1" x14ac:dyDescent="0.2">
      <c r="A12" s="246">
        <v>4</v>
      </c>
      <c r="B12" s="250" t="s">
        <v>74</v>
      </c>
      <c r="C12" s="242">
        <v>27</v>
      </c>
      <c r="D12" s="249" t="s">
        <v>19</v>
      </c>
      <c r="E12" s="261"/>
      <c r="F12" s="261"/>
      <c r="G12" s="261" t="s">
        <v>289</v>
      </c>
      <c r="H12" s="261" t="s">
        <v>290</v>
      </c>
      <c r="I12" s="261" t="s">
        <v>24</v>
      </c>
      <c r="J12" s="261" t="s">
        <v>291</v>
      </c>
      <c r="K12" s="261" t="s">
        <v>292</v>
      </c>
      <c r="L12" s="261" t="s">
        <v>293</v>
      </c>
      <c r="M12" s="261" t="s">
        <v>294</v>
      </c>
      <c r="N12" s="261" t="s">
        <v>295</v>
      </c>
      <c r="O12" s="261" t="s">
        <v>296</v>
      </c>
      <c r="P12" s="262" t="s">
        <v>297</v>
      </c>
      <c r="Q12" s="261" t="s">
        <v>298</v>
      </c>
      <c r="R12" s="261" t="s">
        <v>299</v>
      </c>
      <c r="S12" s="261" t="s">
        <v>300</v>
      </c>
      <c r="T12" s="261" t="s">
        <v>301</v>
      </c>
      <c r="U12" s="261" t="s">
        <v>302</v>
      </c>
      <c r="V12" s="176"/>
      <c r="W12" s="304" t="s">
        <v>304</v>
      </c>
      <c r="X12" s="261" t="s">
        <v>305</v>
      </c>
      <c r="Y12" s="261" t="s">
        <v>306</v>
      </c>
      <c r="Z12" s="261" t="s">
        <v>307</v>
      </c>
      <c r="AA12" s="261" t="s">
        <v>308</v>
      </c>
      <c r="AB12" s="270" t="s">
        <v>286</v>
      </c>
      <c r="AC12" s="270"/>
      <c r="AD12" s="270"/>
      <c r="AE12" s="150">
        <f t="shared" si="1"/>
        <v>20</v>
      </c>
      <c r="AF12">
        <f t="shared" si="0"/>
        <v>21</v>
      </c>
      <c r="AJ12" s="31"/>
      <c r="AK12" s="6"/>
      <c r="AL12" s="6"/>
      <c r="AM12" s="6"/>
      <c r="AN12" s="31"/>
      <c r="AO12" s="31"/>
      <c r="AP12" s="31"/>
      <c r="AQ12" s="31"/>
      <c r="AR12" s="6"/>
      <c r="AS12" s="6"/>
      <c r="AT12" s="6"/>
      <c r="AU12" s="6"/>
      <c r="AV12" s="6"/>
      <c r="AW12" s="6"/>
      <c r="AX12" s="6"/>
      <c r="AY12" s="6"/>
      <c r="AZ12" s="6"/>
      <c r="BA12" s="6"/>
      <c r="BB12" s="6"/>
      <c r="BC12" s="6"/>
      <c r="BD12" s="6"/>
      <c r="BE12" s="6"/>
    </row>
    <row r="13" spans="1:57" ht="15.75" customHeight="1" x14ac:dyDescent="0.2">
      <c r="A13" s="246">
        <v>5</v>
      </c>
      <c r="B13" s="252" t="s">
        <v>199</v>
      </c>
      <c r="C13" s="242">
        <v>27</v>
      </c>
      <c r="D13" s="249"/>
      <c r="E13" s="261" t="s">
        <v>286</v>
      </c>
      <c r="F13" s="261" t="s">
        <v>288</v>
      </c>
      <c r="G13" s="261" t="s">
        <v>289</v>
      </c>
      <c r="H13" s="261" t="s">
        <v>290</v>
      </c>
      <c r="I13" s="261" t="s">
        <v>24</v>
      </c>
      <c r="J13" s="261" t="s">
        <v>291</v>
      </c>
      <c r="K13" s="261" t="s">
        <v>292</v>
      </c>
      <c r="L13" s="261" t="s">
        <v>293</v>
      </c>
      <c r="M13" s="261" t="s">
        <v>294</v>
      </c>
      <c r="N13" s="261" t="s">
        <v>295</v>
      </c>
      <c r="O13" s="261" t="s">
        <v>296</v>
      </c>
      <c r="P13" s="262" t="s">
        <v>297</v>
      </c>
      <c r="Q13" s="261"/>
      <c r="R13" s="261" t="s">
        <v>299</v>
      </c>
      <c r="S13" s="261" t="s">
        <v>300</v>
      </c>
      <c r="T13" s="261" t="s">
        <v>301</v>
      </c>
      <c r="U13" s="261" t="s">
        <v>302</v>
      </c>
      <c r="V13" s="261" t="s">
        <v>303</v>
      </c>
      <c r="W13" s="304" t="s">
        <v>304</v>
      </c>
      <c r="X13" s="261" t="s">
        <v>305</v>
      </c>
      <c r="Y13" s="261"/>
      <c r="Z13" s="261" t="s">
        <v>307</v>
      </c>
      <c r="AA13" s="261" t="s">
        <v>308</v>
      </c>
      <c r="AB13" s="270" t="s">
        <v>286</v>
      </c>
      <c r="AC13" s="147"/>
      <c r="AD13" s="138"/>
      <c r="AE13" s="150">
        <f t="shared" si="1"/>
        <v>20</v>
      </c>
      <c r="AF13">
        <f t="shared" si="0"/>
        <v>22</v>
      </c>
      <c r="AJ13" s="31"/>
      <c r="AK13" s="6"/>
      <c r="AL13" s="6"/>
      <c r="AM13" s="6"/>
      <c r="AN13" s="31"/>
      <c r="AO13" s="31"/>
      <c r="AP13" s="31"/>
      <c r="AQ13" s="31"/>
      <c r="AR13" s="6"/>
    </row>
    <row r="14" spans="1:57" ht="15.75" customHeight="1" x14ac:dyDescent="0.2">
      <c r="A14" s="246">
        <v>6</v>
      </c>
      <c r="B14" s="252" t="s">
        <v>48</v>
      </c>
      <c r="C14" s="242">
        <v>25</v>
      </c>
      <c r="D14" s="249"/>
      <c r="E14" s="261" t="s">
        <v>286</v>
      </c>
      <c r="F14" s="261" t="s">
        <v>288</v>
      </c>
      <c r="G14" s="261" t="s">
        <v>289</v>
      </c>
      <c r="H14" s="261" t="s">
        <v>290</v>
      </c>
      <c r="I14" s="261" t="s">
        <v>24</v>
      </c>
      <c r="J14" s="261" t="s">
        <v>291</v>
      </c>
      <c r="K14" s="261" t="s">
        <v>292</v>
      </c>
      <c r="L14" s="261" t="s">
        <v>293</v>
      </c>
      <c r="M14" s="261" t="s">
        <v>294</v>
      </c>
      <c r="N14" s="261" t="s">
        <v>295</v>
      </c>
      <c r="O14" s="261" t="s">
        <v>296</v>
      </c>
      <c r="P14" s="262" t="s">
        <v>297</v>
      </c>
      <c r="Q14" s="261" t="s">
        <v>298</v>
      </c>
      <c r="R14" s="261" t="s">
        <v>299</v>
      </c>
      <c r="S14" s="261" t="s">
        <v>300</v>
      </c>
      <c r="T14" s="261" t="s">
        <v>301</v>
      </c>
      <c r="U14" s="261" t="s">
        <v>302</v>
      </c>
      <c r="V14" s="261" t="s">
        <v>303</v>
      </c>
      <c r="W14" s="304" t="s">
        <v>304</v>
      </c>
      <c r="X14" s="261" t="s">
        <v>305</v>
      </c>
      <c r="Y14" s="261" t="s">
        <v>306</v>
      </c>
      <c r="Z14" s="261" t="s">
        <v>307</v>
      </c>
      <c r="AA14" s="261" t="s">
        <v>308</v>
      </c>
      <c r="AB14" s="270" t="s">
        <v>286</v>
      </c>
      <c r="AC14" s="270"/>
      <c r="AD14" s="270"/>
      <c r="AE14" s="150">
        <f t="shared" si="1"/>
        <v>22</v>
      </c>
      <c r="AF14">
        <f t="shared" si="0"/>
        <v>24</v>
      </c>
      <c r="AJ14" s="31"/>
    </row>
    <row r="15" spans="1:57" ht="15.75" customHeight="1" x14ac:dyDescent="0.2">
      <c r="A15" s="253">
        <v>7</v>
      </c>
      <c r="B15" s="252" t="s">
        <v>35</v>
      </c>
      <c r="C15" s="242">
        <v>24</v>
      </c>
      <c r="D15" s="249"/>
      <c r="E15" s="261" t="s">
        <v>286</v>
      </c>
      <c r="F15" s="261" t="s">
        <v>288</v>
      </c>
      <c r="G15" s="261" t="s">
        <v>289</v>
      </c>
      <c r="H15" s="261" t="s">
        <v>290</v>
      </c>
      <c r="I15" s="261" t="s">
        <v>24</v>
      </c>
      <c r="J15" s="261" t="s">
        <v>291</v>
      </c>
      <c r="K15" s="261" t="s">
        <v>292</v>
      </c>
      <c r="L15" s="263"/>
      <c r="M15" s="261" t="s">
        <v>294</v>
      </c>
      <c r="N15" s="261" t="s">
        <v>295</v>
      </c>
      <c r="O15" s="261" t="s">
        <v>296</v>
      </c>
      <c r="P15" s="262" t="s">
        <v>297</v>
      </c>
      <c r="Q15" s="261" t="s">
        <v>298</v>
      </c>
      <c r="R15" s="261" t="s">
        <v>299</v>
      </c>
      <c r="S15" s="261" t="s">
        <v>300</v>
      </c>
      <c r="T15" s="261" t="s">
        <v>301</v>
      </c>
      <c r="U15" s="261" t="s">
        <v>302</v>
      </c>
      <c r="V15" s="261" t="s">
        <v>303</v>
      </c>
      <c r="W15" s="304" t="s">
        <v>304</v>
      </c>
      <c r="X15" s="261" t="s">
        <v>305</v>
      </c>
      <c r="Y15" s="261" t="s">
        <v>306</v>
      </c>
      <c r="Z15" s="261" t="s">
        <v>307</v>
      </c>
      <c r="AA15" s="261" t="s">
        <v>308</v>
      </c>
      <c r="AB15" s="270" t="s">
        <v>286</v>
      </c>
      <c r="AC15" s="270"/>
      <c r="AD15" s="270"/>
      <c r="AE15" s="150">
        <f t="shared" si="1"/>
        <v>21</v>
      </c>
      <c r="AF15">
        <f t="shared" si="0"/>
        <v>23</v>
      </c>
      <c r="AJ15" s="31"/>
      <c r="AN15" s="31"/>
      <c r="AO15" s="31"/>
      <c r="AP15" s="31"/>
      <c r="AQ15" s="31"/>
      <c r="AR15" s="6" t="s">
        <v>34</v>
      </c>
    </row>
    <row r="16" spans="1:57" ht="15.75" customHeight="1" x14ac:dyDescent="0.2">
      <c r="A16" s="253">
        <v>8</v>
      </c>
      <c r="B16" s="252" t="s">
        <v>50</v>
      </c>
      <c r="C16" s="242">
        <v>22</v>
      </c>
      <c r="D16" s="249" t="s">
        <v>36</v>
      </c>
      <c r="E16" s="261" t="s">
        <v>286</v>
      </c>
      <c r="F16" s="261" t="s">
        <v>288</v>
      </c>
      <c r="G16" s="261" t="s">
        <v>289</v>
      </c>
      <c r="H16" s="261" t="s">
        <v>290</v>
      </c>
      <c r="I16" s="261" t="s">
        <v>24</v>
      </c>
      <c r="J16" s="261" t="s">
        <v>291</v>
      </c>
      <c r="K16" s="261" t="s">
        <v>292</v>
      </c>
      <c r="L16" s="261" t="s">
        <v>293</v>
      </c>
      <c r="M16" s="261" t="s">
        <v>294</v>
      </c>
      <c r="N16" s="261" t="s">
        <v>295</v>
      </c>
      <c r="O16" s="261" t="s">
        <v>296</v>
      </c>
      <c r="P16" s="262" t="s">
        <v>297</v>
      </c>
      <c r="Q16" s="261" t="s">
        <v>298</v>
      </c>
      <c r="R16" s="261" t="s">
        <v>299</v>
      </c>
      <c r="S16" s="261" t="s">
        <v>300</v>
      </c>
      <c r="T16" s="261" t="s">
        <v>301</v>
      </c>
      <c r="U16" s="261" t="s">
        <v>302</v>
      </c>
      <c r="V16" s="261" t="s">
        <v>303</v>
      </c>
      <c r="W16" s="261"/>
      <c r="X16" s="261" t="s">
        <v>305</v>
      </c>
      <c r="Y16" s="261" t="s">
        <v>306</v>
      </c>
      <c r="Z16" s="261" t="s">
        <v>307</v>
      </c>
      <c r="AA16" s="261"/>
      <c r="AB16" s="270" t="s">
        <v>286</v>
      </c>
      <c r="AC16" s="270"/>
      <c r="AD16" s="270"/>
      <c r="AE16" s="150">
        <f t="shared" si="1"/>
        <v>20</v>
      </c>
      <c r="AF16">
        <f t="shared" si="0"/>
        <v>22</v>
      </c>
      <c r="AJ16" s="31"/>
    </row>
    <row r="17" spans="1:45" ht="15.75" customHeight="1" x14ac:dyDescent="0.2">
      <c r="A17" s="246">
        <v>9</v>
      </c>
      <c r="B17" s="252" t="s">
        <v>49</v>
      </c>
      <c r="C17" s="242">
        <v>22</v>
      </c>
      <c r="D17" s="249"/>
      <c r="E17" s="261" t="s">
        <v>286</v>
      </c>
      <c r="F17" s="261" t="s">
        <v>288</v>
      </c>
      <c r="G17" s="261" t="s">
        <v>289</v>
      </c>
      <c r="H17" s="261" t="s">
        <v>290</v>
      </c>
      <c r="I17" s="261" t="s">
        <v>24</v>
      </c>
      <c r="J17" s="261" t="s">
        <v>291</v>
      </c>
      <c r="K17" s="261" t="s">
        <v>292</v>
      </c>
      <c r="L17" s="261" t="s">
        <v>293</v>
      </c>
      <c r="M17" s="261" t="s">
        <v>294</v>
      </c>
      <c r="N17" s="261" t="s">
        <v>295</v>
      </c>
      <c r="O17" s="261" t="s">
        <v>296</v>
      </c>
      <c r="P17" s="261" t="s">
        <v>297</v>
      </c>
      <c r="Q17" s="261" t="s">
        <v>298</v>
      </c>
      <c r="R17" s="261" t="s">
        <v>299</v>
      </c>
      <c r="S17" s="261" t="s">
        <v>300</v>
      </c>
      <c r="T17" s="261" t="s">
        <v>301</v>
      </c>
      <c r="U17" s="141"/>
      <c r="V17" s="261" t="s">
        <v>303</v>
      </c>
      <c r="W17" s="304" t="s">
        <v>304</v>
      </c>
      <c r="X17" s="261" t="s">
        <v>305</v>
      </c>
      <c r="Y17" s="261" t="s">
        <v>306</v>
      </c>
      <c r="Z17" s="176"/>
      <c r="AA17" s="261" t="s">
        <v>308</v>
      </c>
      <c r="AB17" s="270" t="s">
        <v>286</v>
      </c>
      <c r="AC17" s="270"/>
      <c r="AD17" s="270"/>
      <c r="AE17" s="150">
        <f t="shared" si="1"/>
        <v>20</v>
      </c>
      <c r="AF17">
        <f t="shared" si="0"/>
        <v>22</v>
      </c>
      <c r="AJ17" s="31"/>
      <c r="AR17" s="34"/>
    </row>
    <row r="18" spans="1:45" ht="15.75" hidden="1" customHeight="1" x14ac:dyDescent="0.2">
      <c r="A18" s="253"/>
      <c r="B18" s="252" t="s">
        <v>45</v>
      </c>
      <c r="C18" s="242"/>
      <c r="D18" s="249"/>
      <c r="E18" s="261"/>
      <c r="F18" s="261"/>
      <c r="G18" s="261"/>
      <c r="H18" s="68"/>
      <c r="I18" s="68"/>
      <c r="J18" s="261"/>
      <c r="K18" s="263"/>
      <c r="L18" s="263"/>
      <c r="M18" s="141"/>
      <c r="N18" s="261"/>
      <c r="O18" s="142"/>
      <c r="P18" s="261"/>
      <c r="Q18" s="142"/>
      <c r="R18" s="264"/>
      <c r="S18" s="263"/>
      <c r="T18" s="142"/>
      <c r="U18" s="176"/>
      <c r="V18" s="141"/>
      <c r="W18" s="176"/>
      <c r="X18" s="263"/>
      <c r="Y18" s="255"/>
      <c r="Z18" s="70"/>
      <c r="AA18" s="70"/>
      <c r="AB18" s="270"/>
      <c r="AC18" s="147"/>
      <c r="AD18" s="138"/>
      <c r="AE18" s="150">
        <f t="shared" si="1"/>
        <v>0</v>
      </c>
      <c r="AF18">
        <f t="shared" si="0"/>
        <v>0</v>
      </c>
      <c r="AJ18" s="31"/>
    </row>
    <row r="19" spans="1:45" ht="15.75" customHeight="1" x14ac:dyDescent="0.2">
      <c r="A19" s="246">
        <v>10</v>
      </c>
      <c r="B19" s="252" t="s">
        <v>65</v>
      </c>
      <c r="C19" s="242">
        <v>21</v>
      </c>
      <c r="D19" s="249" t="s">
        <v>32</v>
      </c>
      <c r="E19" s="261" t="s">
        <v>286</v>
      </c>
      <c r="F19" s="261" t="s">
        <v>288</v>
      </c>
      <c r="G19" s="261" t="s">
        <v>289</v>
      </c>
      <c r="H19" s="261" t="s">
        <v>290</v>
      </c>
      <c r="I19" s="261" t="s">
        <v>24</v>
      </c>
      <c r="J19" s="261" t="s">
        <v>291</v>
      </c>
      <c r="K19" s="261" t="s">
        <v>292</v>
      </c>
      <c r="L19" s="261"/>
      <c r="M19" s="261" t="s">
        <v>294</v>
      </c>
      <c r="N19" s="261"/>
      <c r="O19" s="261"/>
      <c r="P19" s="262" t="s">
        <v>297</v>
      </c>
      <c r="Q19" s="261" t="s">
        <v>298</v>
      </c>
      <c r="R19" s="261"/>
      <c r="S19" s="261" t="s">
        <v>300</v>
      </c>
      <c r="T19" s="261" t="s">
        <v>301</v>
      </c>
      <c r="U19" s="261"/>
      <c r="V19" s="261" t="s">
        <v>303</v>
      </c>
      <c r="W19" s="304" t="s">
        <v>304</v>
      </c>
      <c r="X19" s="261" t="s">
        <v>305</v>
      </c>
      <c r="Y19" s="261" t="s">
        <v>306</v>
      </c>
      <c r="Z19" s="261" t="s">
        <v>307</v>
      </c>
      <c r="AA19" s="261" t="s">
        <v>308</v>
      </c>
      <c r="AB19" s="270" t="s">
        <v>286</v>
      </c>
      <c r="AC19" s="147"/>
      <c r="AD19" s="138"/>
      <c r="AE19" s="150">
        <f t="shared" si="1"/>
        <v>17</v>
      </c>
      <c r="AF19">
        <f t="shared" si="0"/>
        <v>19</v>
      </c>
      <c r="AJ19" s="31"/>
      <c r="AN19" s="31"/>
      <c r="AO19" s="31"/>
      <c r="AP19" s="31"/>
      <c r="AQ19" s="31"/>
    </row>
    <row r="20" spans="1:45" ht="15.75" customHeight="1" x14ac:dyDescent="0.2">
      <c r="A20" s="246">
        <v>11</v>
      </c>
      <c r="B20" s="252" t="s">
        <v>55</v>
      </c>
      <c r="C20" s="242">
        <v>21</v>
      </c>
      <c r="D20" s="249" t="s">
        <v>36</v>
      </c>
      <c r="E20" s="261" t="s">
        <v>286</v>
      </c>
      <c r="F20" s="261" t="s">
        <v>288</v>
      </c>
      <c r="G20" s="261" t="s">
        <v>289</v>
      </c>
      <c r="H20" s="261" t="s">
        <v>290</v>
      </c>
      <c r="I20" s="261" t="s">
        <v>24</v>
      </c>
      <c r="J20" s="261" t="s">
        <v>291</v>
      </c>
      <c r="K20" s="261" t="s">
        <v>292</v>
      </c>
      <c r="L20" s="261" t="s">
        <v>293</v>
      </c>
      <c r="M20" s="261" t="s">
        <v>294</v>
      </c>
      <c r="N20" s="261"/>
      <c r="O20" s="261" t="s">
        <v>296</v>
      </c>
      <c r="P20" s="262" t="s">
        <v>297</v>
      </c>
      <c r="Q20" s="261" t="s">
        <v>298</v>
      </c>
      <c r="R20" s="261" t="s">
        <v>299</v>
      </c>
      <c r="S20" s="261"/>
      <c r="T20" s="261" t="s">
        <v>301</v>
      </c>
      <c r="U20" s="261" t="s">
        <v>302</v>
      </c>
      <c r="V20" s="261" t="s">
        <v>303</v>
      </c>
      <c r="W20" s="304" t="s">
        <v>304</v>
      </c>
      <c r="X20" s="261" t="s">
        <v>305</v>
      </c>
      <c r="Y20" s="261" t="s">
        <v>306</v>
      </c>
      <c r="Z20" s="261" t="s">
        <v>307</v>
      </c>
      <c r="AA20" s="261" t="s">
        <v>308</v>
      </c>
      <c r="AB20" s="270"/>
      <c r="AC20" s="270"/>
      <c r="AD20" s="138"/>
      <c r="AE20" s="150">
        <f t="shared" si="1"/>
        <v>19</v>
      </c>
      <c r="AF20">
        <f t="shared" si="0"/>
        <v>21</v>
      </c>
      <c r="AJ20" s="31"/>
      <c r="AN20" s="31"/>
      <c r="AO20" s="31"/>
      <c r="AP20" s="31"/>
      <c r="AQ20" s="31"/>
    </row>
    <row r="21" spans="1:45" ht="15.75" customHeight="1" x14ac:dyDescent="0.2">
      <c r="A21" s="246">
        <v>12</v>
      </c>
      <c r="B21" s="252" t="s">
        <v>41</v>
      </c>
      <c r="C21" s="242">
        <v>21</v>
      </c>
      <c r="D21" s="249"/>
      <c r="E21" s="261" t="s">
        <v>286</v>
      </c>
      <c r="F21" s="261" t="s">
        <v>288</v>
      </c>
      <c r="G21" s="261" t="s">
        <v>289</v>
      </c>
      <c r="H21" s="261" t="s">
        <v>290</v>
      </c>
      <c r="I21" s="261" t="s">
        <v>24</v>
      </c>
      <c r="J21" s="261" t="s">
        <v>291</v>
      </c>
      <c r="K21" s="261" t="s">
        <v>292</v>
      </c>
      <c r="L21" s="261"/>
      <c r="M21" s="261" t="s">
        <v>294</v>
      </c>
      <c r="N21" s="261" t="s">
        <v>295</v>
      </c>
      <c r="O21" s="261" t="s">
        <v>296</v>
      </c>
      <c r="P21" s="262" t="s">
        <v>297</v>
      </c>
      <c r="Q21" s="263"/>
      <c r="R21" s="261" t="s">
        <v>299</v>
      </c>
      <c r="S21" s="261" t="s">
        <v>300</v>
      </c>
      <c r="T21" s="261" t="s">
        <v>301</v>
      </c>
      <c r="U21" s="261" t="s">
        <v>302</v>
      </c>
      <c r="V21" s="261" t="s">
        <v>303</v>
      </c>
      <c r="W21" s="304" t="s">
        <v>304</v>
      </c>
      <c r="X21" s="261" t="s">
        <v>305</v>
      </c>
      <c r="Y21" s="261" t="s">
        <v>306</v>
      </c>
      <c r="Z21" s="70"/>
      <c r="AA21" s="261" t="s">
        <v>308</v>
      </c>
      <c r="AB21" s="221" t="s">
        <v>309</v>
      </c>
      <c r="AC21" s="147"/>
      <c r="AD21" s="270"/>
      <c r="AE21" s="150">
        <f t="shared" si="1"/>
        <v>19</v>
      </c>
      <c r="AF21">
        <f t="shared" si="0"/>
        <v>21</v>
      </c>
      <c r="AJ21" s="31"/>
    </row>
    <row r="22" spans="1:45" ht="15.75" customHeight="1" x14ac:dyDescent="0.2">
      <c r="A22" s="253">
        <v>13</v>
      </c>
      <c r="B22" s="252" t="s">
        <v>47</v>
      </c>
      <c r="C22" s="242">
        <v>20</v>
      </c>
      <c r="D22" s="249" t="s">
        <v>36</v>
      </c>
      <c r="E22" s="68"/>
      <c r="F22" s="261"/>
      <c r="G22" s="261"/>
      <c r="H22" s="261" t="s">
        <v>290</v>
      </c>
      <c r="I22" s="261" t="s">
        <v>24</v>
      </c>
      <c r="J22" s="261" t="s">
        <v>291</v>
      </c>
      <c r="K22" s="261" t="s">
        <v>292</v>
      </c>
      <c r="L22" s="261" t="s">
        <v>293</v>
      </c>
      <c r="M22" s="261" t="s">
        <v>294</v>
      </c>
      <c r="N22" s="261" t="s">
        <v>295</v>
      </c>
      <c r="O22" s="261"/>
      <c r="P22" s="262" t="s">
        <v>297</v>
      </c>
      <c r="Q22" s="261" t="s">
        <v>298</v>
      </c>
      <c r="R22" s="261" t="s">
        <v>299</v>
      </c>
      <c r="S22" s="261" t="s">
        <v>300</v>
      </c>
      <c r="T22" s="261" t="s">
        <v>301</v>
      </c>
      <c r="U22" s="261" t="s">
        <v>302</v>
      </c>
      <c r="V22" s="261" t="s">
        <v>303</v>
      </c>
      <c r="W22" s="304" t="s">
        <v>304</v>
      </c>
      <c r="X22" s="261" t="s">
        <v>305</v>
      </c>
      <c r="Y22" s="261" t="s">
        <v>306</v>
      </c>
      <c r="Z22" s="261" t="s">
        <v>307</v>
      </c>
      <c r="AA22" s="261" t="s">
        <v>308</v>
      </c>
      <c r="AB22" s="270" t="s">
        <v>286</v>
      </c>
      <c r="AC22" s="147"/>
      <c r="AD22" s="270"/>
      <c r="AE22" s="150">
        <f t="shared" si="1"/>
        <v>19</v>
      </c>
      <c r="AF22">
        <f t="shared" si="0"/>
        <v>20</v>
      </c>
      <c r="AJ22" s="31"/>
    </row>
    <row r="23" spans="1:45" ht="15.75" customHeight="1" x14ac:dyDescent="0.2">
      <c r="A23" s="253"/>
      <c r="B23" s="252" t="s">
        <v>54</v>
      </c>
      <c r="C23" s="242">
        <v>20</v>
      </c>
      <c r="D23" s="249" t="s">
        <v>36</v>
      </c>
      <c r="E23" s="261" t="s">
        <v>286</v>
      </c>
      <c r="F23" s="261" t="s">
        <v>288</v>
      </c>
      <c r="G23" s="261" t="s">
        <v>289</v>
      </c>
      <c r="H23" s="261" t="s">
        <v>290</v>
      </c>
      <c r="I23" s="261" t="s">
        <v>24</v>
      </c>
      <c r="J23" s="261"/>
      <c r="K23" s="261" t="s">
        <v>292</v>
      </c>
      <c r="L23" s="261" t="s">
        <v>293</v>
      </c>
      <c r="M23" s="261" t="s">
        <v>294</v>
      </c>
      <c r="N23" s="261" t="s">
        <v>295</v>
      </c>
      <c r="O23" s="261"/>
      <c r="P23" s="262" t="s">
        <v>297</v>
      </c>
      <c r="Q23" s="261" t="s">
        <v>298</v>
      </c>
      <c r="R23" s="261" t="s">
        <v>299</v>
      </c>
      <c r="S23" s="261"/>
      <c r="T23" s="261" t="s">
        <v>301</v>
      </c>
      <c r="U23" s="261" t="s">
        <v>302</v>
      </c>
      <c r="V23" s="261" t="s">
        <v>303</v>
      </c>
      <c r="W23" s="304" t="s">
        <v>304</v>
      </c>
      <c r="X23" s="261" t="s">
        <v>305</v>
      </c>
      <c r="Y23" s="261" t="s">
        <v>306</v>
      </c>
      <c r="Z23" s="261" t="s">
        <v>307</v>
      </c>
      <c r="AA23" s="261" t="s">
        <v>308</v>
      </c>
      <c r="AB23" s="270"/>
      <c r="AC23" s="270"/>
      <c r="AD23" s="270"/>
      <c r="AE23" s="150">
        <f t="shared" si="1"/>
        <v>18</v>
      </c>
      <c r="AF23">
        <f t="shared" si="0"/>
        <v>20</v>
      </c>
      <c r="AJ23" s="31"/>
      <c r="AN23" s="31"/>
      <c r="AO23" s="31"/>
      <c r="AP23" s="31"/>
      <c r="AQ23" s="31"/>
      <c r="AR23" s="34"/>
      <c r="AS23" s="34"/>
    </row>
    <row r="24" spans="1:45" ht="15.75" customHeight="1" x14ac:dyDescent="0.2">
      <c r="A24" s="253"/>
      <c r="B24" s="252" t="s">
        <v>56</v>
      </c>
      <c r="C24" s="242">
        <v>20</v>
      </c>
      <c r="D24" s="251" t="s">
        <v>36</v>
      </c>
      <c r="E24" s="261" t="s">
        <v>286</v>
      </c>
      <c r="F24" s="261" t="s">
        <v>288</v>
      </c>
      <c r="G24" s="261" t="s">
        <v>289</v>
      </c>
      <c r="H24" s="261" t="s">
        <v>290</v>
      </c>
      <c r="I24" s="261" t="s">
        <v>24</v>
      </c>
      <c r="J24" s="261" t="s">
        <v>291</v>
      </c>
      <c r="K24" s="261" t="s">
        <v>292</v>
      </c>
      <c r="L24" s="261" t="s">
        <v>293</v>
      </c>
      <c r="M24" s="261" t="s">
        <v>294</v>
      </c>
      <c r="N24" s="261" t="s">
        <v>295</v>
      </c>
      <c r="O24" s="261"/>
      <c r="P24" s="262" t="s">
        <v>297</v>
      </c>
      <c r="Q24" s="261" t="s">
        <v>298</v>
      </c>
      <c r="R24" s="261"/>
      <c r="S24" s="261" t="s">
        <v>300</v>
      </c>
      <c r="T24" s="261"/>
      <c r="U24" s="261" t="s">
        <v>302</v>
      </c>
      <c r="V24" s="261"/>
      <c r="W24" s="304" t="s">
        <v>304</v>
      </c>
      <c r="X24" s="261" t="s">
        <v>305</v>
      </c>
      <c r="Y24" s="261" t="s">
        <v>306</v>
      </c>
      <c r="Z24" s="261" t="s">
        <v>307</v>
      </c>
      <c r="AA24" s="261" t="s">
        <v>308</v>
      </c>
      <c r="AB24" s="270" t="s">
        <v>286</v>
      </c>
      <c r="AC24" s="147"/>
      <c r="AD24" s="138"/>
      <c r="AE24" s="150">
        <f t="shared" si="1"/>
        <v>18</v>
      </c>
      <c r="AF24">
        <f t="shared" si="0"/>
        <v>20</v>
      </c>
      <c r="AJ24" s="31"/>
      <c r="AN24" s="31"/>
      <c r="AO24" s="31"/>
      <c r="AP24" s="31"/>
      <c r="AQ24" s="31"/>
    </row>
    <row r="25" spans="1:45" ht="15.75" customHeight="1" x14ac:dyDescent="0.2">
      <c r="A25" s="246">
        <v>16</v>
      </c>
      <c r="B25" s="252" t="s">
        <v>90</v>
      </c>
      <c r="C25" s="242">
        <v>20</v>
      </c>
      <c r="D25" s="249" t="s">
        <v>19</v>
      </c>
      <c r="E25" s="261" t="s">
        <v>286</v>
      </c>
      <c r="F25" s="261" t="s">
        <v>288</v>
      </c>
      <c r="G25" s="261" t="s">
        <v>289</v>
      </c>
      <c r="H25" s="261" t="s">
        <v>290</v>
      </c>
      <c r="I25" s="261" t="s">
        <v>24</v>
      </c>
      <c r="J25" s="261" t="s">
        <v>291</v>
      </c>
      <c r="K25" s="261" t="s">
        <v>292</v>
      </c>
      <c r="L25" s="261" t="s">
        <v>293</v>
      </c>
      <c r="M25" s="261" t="s">
        <v>294</v>
      </c>
      <c r="N25" s="261" t="s">
        <v>295</v>
      </c>
      <c r="O25" s="261" t="s">
        <v>296</v>
      </c>
      <c r="P25" s="262" t="s">
        <v>297</v>
      </c>
      <c r="Q25" s="261"/>
      <c r="R25" s="261"/>
      <c r="S25" s="261" t="s">
        <v>300</v>
      </c>
      <c r="T25" s="261" t="s">
        <v>301</v>
      </c>
      <c r="U25" s="261"/>
      <c r="V25" s="261" t="s">
        <v>303</v>
      </c>
      <c r="W25" s="304" t="s">
        <v>304</v>
      </c>
      <c r="X25" s="261" t="s">
        <v>305</v>
      </c>
      <c r="Y25" s="261" t="s">
        <v>306</v>
      </c>
      <c r="Z25" s="261"/>
      <c r="AA25" s="261"/>
      <c r="AB25" s="270" t="s">
        <v>286</v>
      </c>
      <c r="AC25" s="147"/>
      <c r="AD25" s="138"/>
      <c r="AE25" s="150">
        <f t="shared" si="1"/>
        <v>17</v>
      </c>
      <c r="AF25">
        <f t="shared" si="0"/>
        <v>19</v>
      </c>
      <c r="AJ25" s="31"/>
      <c r="AN25" s="31"/>
      <c r="AO25" s="31"/>
      <c r="AP25" s="31"/>
      <c r="AQ25" s="31"/>
    </row>
    <row r="26" spans="1:45" ht="15.75" customHeight="1" x14ac:dyDescent="0.2">
      <c r="A26" s="253">
        <v>17</v>
      </c>
      <c r="B26" s="252" t="s">
        <v>73</v>
      </c>
      <c r="C26" s="242">
        <v>19</v>
      </c>
      <c r="D26" s="251" t="s">
        <v>36</v>
      </c>
      <c r="E26" s="261" t="s">
        <v>286</v>
      </c>
      <c r="F26" s="261" t="s">
        <v>288</v>
      </c>
      <c r="G26" s="261"/>
      <c r="H26" s="261"/>
      <c r="I26" s="261" t="s">
        <v>24</v>
      </c>
      <c r="J26" s="261" t="s">
        <v>291</v>
      </c>
      <c r="K26" s="261" t="s">
        <v>292</v>
      </c>
      <c r="L26" s="261" t="s">
        <v>293</v>
      </c>
      <c r="M26" s="261"/>
      <c r="N26" s="261" t="s">
        <v>295</v>
      </c>
      <c r="O26" s="261" t="s">
        <v>296</v>
      </c>
      <c r="P26" s="261" t="s">
        <v>309</v>
      </c>
      <c r="Q26" s="261" t="s">
        <v>298</v>
      </c>
      <c r="R26" s="261" t="s">
        <v>299</v>
      </c>
      <c r="S26" s="261" t="s">
        <v>300</v>
      </c>
      <c r="T26" s="261" t="s">
        <v>301</v>
      </c>
      <c r="U26" s="261" t="s">
        <v>302</v>
      </c>
      <c r="V26" s="261" t="s">
        <v>303</v>
      </c>
      <c r="W26" s="304" t="s">
        <v>304</v>
      </c>
      <c r="X26" s="261" t="s">
        <v>305</v>
      </c>
      <c r="Y26" s="261" t="s">
        <v>306</v>
      </c>
      <c r="Z26" s="261" t="s">
        <v>307</v>
      </c>
      <c r="AA26" s="261"/>
      <c r="AB26" s="270" t="s">
        <v>286</v>
      </c>
      <c r="AC26" s="138"/>
      <c r="AD26" s="270"/>
      <c r="AE26" s="150">
        <f t="shared" si="1"/>
        <v>18</v>
      </c>
      <c r="AF26">
        <f t="shared" si="0"/>
        <v>20</v>
      </c>
      <c r="AJ26" s="31"/>
      <c r="AN26" s="31"/>
      <c r="AO26" s="31"/>
      <c r="AP26" s="31"/>
      <c r="AQ26" s="31"/>
    </row>
    <row r="27" spans="1:45" ht="15.75" customHeight="1" x14ac:dyDescent="0.2">
      <c r="A27" s="253">
        <v>18</v>
      </c>
      <c r="B27" s="252" t="s">
        <v>39</v>
      </c>
      <c r="C27" s="242">
        <v>19</v>
      </c>
      <c r="D27" s="249" t="s">
        <v>19</v>
      </c>
      <c r="E27" s="261" t="s">
        <v>286</v>
      </c>
      <c r="F27" s="261" t="s">
        <v>288</v>
      </c>
      <c r="G27" s="261" t="s">
        <v>289</v>
      </c>
      <c r="H27" s="261" t="s">
        <v>290</v>
      </c>
      <c r="I27" s="261" t="s">
        <v>24</v>
      </c>
      <c r="J27" s="261" t="s">
        <v>291</v>
      </c>
      <c r="K27" s="261" t="s">
        <v>292</v>
      </c>
      <c r="L27" s="261" t="s">
        <v>293</v>
      </c>
      <c r="M27" s="261" t="s">
        <v>294</v>
      </c>
      <c r="N27" s="261" t="s">
        <v>295</v>
      </c>
      <c r="O27" s="261" t="s">
        <v>296</v>
      </c>
      <c r="P27" s="261"/>
      <c r="Q27" s="261"/>
      <c r="R27" s="264" t="s">
        <v>299</v>
      </c>
      <c r="S27" s="261"/>
      <c r="T27" s="261" t="s">
        <v>301</v>
      </c>
      <c r="U27" s="261"/>
      <c r="V27" s="261" t="s">
        <v>303</v>
      </c>
      <c r="W27" s="304" t="s">
        <v>304</v>
      </c>
      <c r="X27" s="261" t="s">
        <v>305</v>
      </c>
      <c r="Y27" s="261" t="s">
        <v>306</v>
      </c>
      <c r="Z27" s="261" t="s">
        <v>307</v>
      </c>
      <c r="AA27" s="261" t="s">
        <v>308</v>
      </c>
      <c r="AB27" s="270"/>
      <c r="AC27" s="270"/>
      <c r="AD27" s="138"/>
      <c r="AE27" s="150">
        <f t="shared" si="1"/>
        <v>17</v>
      </c>
      <c r="AF27">
        <f t="shared" si="0"/>
        <v>19</v>
      </c>
    </row>
    <row r="28" spans="1:45" ht="15.75" customHeight="1" x14ac:dyDescent="0.2">
      <c r="A28" s="246">
        <v>19</v>
      </c>
      <c r="B28" s="252" t="s">
        <v>92</v>
      </c>
      <c r="C28" s="242">
        <v>19</v>
      </c>
      <c r="D28" s="249"/>
      <c r="E28" s="261" t="s">
        <v>286</v>
      </c>
      <c r="F28" s="261" t="s">
        <v>288</v>
      </c>
      <c r="G28" s="261" t="s">
        <v>289</v>
      </c>
      <c r="H28" s="261" t="s">
        <v>290</v>
      </c>
      <c r="I28" s="261"/>
      <c r="J28" s="261"/>
      <c r="K28" s="261" t="s">
        <v>292</v>
      </c>
      <c r="L28" s="263"/>
      <c r="M28" s="261" t="s">
        <v>294</v>
      </c>
      <c r="N28" s="261" t="s">
        <v>295</v>
      </c>
      <c r="O28" s="261" t="s">
        <v>296</v>
      </c>
      <c r="P28" s="262"/>
      <c r="Q28" s="261" t="s">
        <v>298</v>
      </c>
      <c r="R28" s="261" t="s">
        <v>299</v>
      </c>
      <c r="S28" s="261" t="s">
        <v>300</v>
      </c>
      <c r="T28" s="261" t="s">
        <v>301</v>
      </c>
      <c r="U28" s="261" t="s">
        <v>302</v>
      </c>
      <c r="V28" s="261" t="s">
        <v>303</v>
      </c>
      <c r="W28" s="304" t="s">
        <v>304</v>
      </c>
      <c r="X28" s="261" t="s">
        <v>305</v>
      </c>
      <c r="Y28" s="261" t="s">
        <v>306</v>
      </c>
      <c r="Z28" s="261"/>
      <c r="AA28" s="261" t="s">
        <v>308</v>
      </c>
      <c r="AB28" s="270" t="s">
        <v>286</v>
      </c>
      <c r="AC28" s="147"/>
      <c r="AD28" s="138"/>
      <c r="AE28" s="150">
        <f t="shared" si="1"/>
        <v>18</v>
      </c>
      <c r="AF28">
        <f t="shared" si="0"/>
        <v>19</v>
      </c>
      <c r="AJ28" s="31"/>
    </row>
    <row r="29" spans="1:45" ht="15.75" hidden="1" customHeight="1" x14ac:dyDescent="0.2">
      <c r="A29" s="253"/>
      <c r="B29" s="252" t="s">
        <v>66</v>
      </c>
      <c r="C29" s="242"/>
      <c r="D29" s="251"/>
      <c r="E29" s="261"/>
      <c r="F29" s="261"/>
      <c r="G29" s="68"/>
      <c r="H29" s="68"/>
      <c r="I29" s="68"/>
      <c r="J29" s="68"/>
      <c r="K29" s="261"/>
      <c r="L29" s="261"/>
      <c r="M29" s="261"/>
      <c r="N29" s="261"/>
      <c r="O29" s="261"/>
      <c r="P29" s="142"/>
      <c r="Q29" s="264"/>
      <c r="R29" s="261"/>
      <c r="S29" s="261"/>
      <c r="T29" s="261"/>
      <c r="U29" s="261"/>
      <c r="V29" s="141"/>
      <c r="W29" s="261"/>
      <c r="X29" s="261"/>
      <c r="Y29" s="261"/>
      <c r="Z29" s="264"/>
      <c r="AA29" s="264"/>
      <c r="AB29" s="270"/>
      <c r="AC29" s="270"/>
      <c r="AD29" s="270"/>
      <c r="AE29" s="150">
        <f t="shared" si="1"/>
        <v>0</v>
      </c>
      <c r="AF29">
        <f t="shared" si="0"/>
        <v>0</v>
      </c>
      <c r="AJ29" s="31"/>
    </row>
    <row r="30" spans="1:45" ht="15.75" customHeight="1" x14ac:dyDescent="0.2">
      <c r="A30" s="246">
        <v>20</v>
      </c>
      <c r="B30" s="252" t="s">
        <v>31</v>
      </c>
      <c r="C30" s="242">
        <v>18</v>
      </c>
      <c r="D30" s="249" t="s">
        <v>36</v>
      </c>
      <c r="E30" s="261" t="s">
        <v>286</v>
      </c>
      <c r="F30" s="261" t="s">
        <v>288</v>
      </c>
      <c r="G30" s="261" t="s">
        <v>289</v>
      </c>
      <c r="H30" s="261"/>
      <c r="I30" s="261"/>
      <c r="J30" s="261" t="s">
        <v>291</v>
      </c>
      <c r="K30" s="261" t="s">
        <v>292</v>
      </c>
      <c r="L30" s="261" t="s">
        <v>293</v>
      </c>
      <c r="M30" s="261" t="s">
        <v>294</v>
      </c>
      <c r="N30" s="261" t="s">
        <v>295</v>
      </c>
      <c r="O30" s="261"/>
      <c r="P30" s="262" t="s">
        <v>297</v>
      </c>
      <c r="Q30" s="261" t="s">
        <v>298</v>
      </c>
      <c r="R30" s="261"/>
      <c r="S30" s="261" t="s">
        <v>300</v>
      </c>
      <c r="T30" s="261" t="s">
        <v>301</v>
      </c>
      <c r="U30" s="261" t="s">
        <v>302</v>
      </c>
      <c r="V30" s="261" t="s">
        <v>303</v>
      </c>
      <c r="W30" s="304" t="s">
        <v>304</v>
      </c>
      <c r="X30" s="261" t="s">
        <v>305</v>
      </c>
      <c r="Y30" s="261" t="s">
        <v>306</v>
      </c>
      <c r="Z30" s="261"/>
      <c r="AA30" s="261"/>
      <c r="AB30" s="270" t="s">
        <v>286</v>
      </c>
      <c r="AC30" s="270"/>
      <c r="AD30" s="138"/>
      <c r="AE30" s="150">
        <f t="shared" si="1"/>
        <v>17</v>
      </c>
      <c r="AF30">
        <f t="shared" si="0"/>
        <v>18</v>
      </c>
      <c r="AN30" s="31"/>
      <c r="AO30" s="31"/>
      <c r="AP30" s="31"/>
      <c r="AQ30" s="31"/>
    </row>
    <row r="31" spans="1:45" ht="15.75" customHeight="1" x14ac:dyDescent="0.2">
      <c r="A31" s="246">
        <v>21</v>
      </c>
      <c r="B31" s="252" t="s">
        <v>53</v>
      </c>
      <c r="C31" s="242">
        <v>18</v>
      </c>
      <c r="D31" s="249" t="s">
        <v>19</v>
      </c>
      <c r="E31" s="261" t="s">
        <v>286</v>
      </c>
      <c r="F31" s="261" t="s">
        <v>288</v>
      </c>
      <c r="G31" s="261"/>
      <c r="H31" s="261" t="s">
        <v>290</v>
      </c>
      <c r="I31" s="68"/>
      <c r="J31" s="261" t="s">
        <v>291</v>
      </c>
      <c r="K31" s="261" t="s">
        <v>292</v>
      </c>
      <c r="L31" s="261" t="s">
        <v>293</v>
      </c>
      <c r="M31" s="261" t="s">
        <v>294</v>
      </c>
      <c r="N31" s="261" t="s">
        <v>295</v>
      </c>
      <c r="O31" s="261" t="s">
        <v>296</v>
      </c>
      <c r="P31" s="261" t="s">
        <v>297</v>
      </c>
      <c r="Q31" s="261" t="s">
        <v>298</v>
      </c>
      <c r="R31" s="261" t="s">
        <v>299</v>
      </c>
      <c r="S31" s="261"/>
      <c r="T31" s="261"/>
      <c r="U31" s="261" t="s">
        <v>302</v>
      </c>
      <c r="V31" s="261" t="s">
        <v>303</v>
      </c>
      <c r="W31" s="305"/>
      <c r="X31" s="261" t="s">
        <v>305</v>
      </c>
      <c r="Y31" s="261" t="s">
        <v>306</v>
      </c>
      <c r="Z31" s="261" t="s">
        <v>307</v>
      </c>
      <c r="AA31" s="261" t="s">
        <v>308</v>
      </c>
      <c r="AB31" s="270"/>
      <c r="AC31" s="270"/>
      <c r="AD31" s="270"/>
      <c r="AE31" s="150">
        <f t="shared" si="1"/>
        <v>17</v>
      </c>
      <c r="AF31">
        <f t="shared" si="0"/>
        <v>18</v>
      </c>
      <c r="AJ31" s="31"/>
      <c r="AN31" s="31"/>
      <c r="AO31" s="31"/>
      <c r="AP31" s="31"/>
      <c r="AQ31" s="31"/>
    </row>
    <row r="32" spans="1:45" ht="15.75" customHeight="1" x14ac:dyDescent="0.2">
      <c r="A32" s="253">
        <v>22</v>
      </c>
      <c r="B32" s="250" t="s">
        <v>62</v>
      </c>
      <c r="C32" s="242">
        <v>18</v>
      </c>
      <c r="D32" s="249"/>
      <c r="E32" s="261"/>
      <c r="F32" s="261" t="s">
        <v>288</v>
      </c>
      <c r="G32" s="261" t="s">
        <v>289</v>
      </c>
      <c r="H32" s="261" t="s">
        <v>290</v>
      </c>
      <c r="I32" s="261"/>
      <c r="J32" s="261" t="s">
        <v>291</v>
      </c>
      <c r="K32" s="263"/>
      <c r="L32" s="261" t="s">
        <v>293</v>
      </c>
      <c r="M32" s="261" t="s">
        <v>294</v>
      </c>
      <c r="N32" s="261" t="s">
        <v>295</v>
      </c>
      <c r="O32" s="261" t="s">
        <v>296</v>
      </c>
      <c r="P32" s="262" t="s">
        <v>297</v>
      </c>
      <c r="Q32" s="261" t="s">
        <v>298</v>
      </c>
      <c r="R32" s="261" t="s">
        <v>299</v>
      </c>
      <c r="S32" s="261"/>
      <c r="T32" s="263"/>
      <c r="U32" s="261" t="s">
        <v>302</v>
      </c>
      <c r="V32" s="261" t="s">
        <v>303</v>
      </c>
      <c r="W32" s="304" t="s">
        <v>304</v>
      </c>
      <c r="X32" s="261" t="s">
        <v>305</v>
      </c>
      <c r="Y32" s="261" t="s">
        <v>306</v>
      </c>
      <c r="Z32" s="261" t="s">
        <v>307</v>
      </c>
      <c r="AA32" s="261"/>
      <c r="AB32" s="270" t="s">
        <v>286</v>
      </c>
      <c r="AC32" s="116"/>
      <c r="AD32" s="138"/>
      <c r="AE32" s="150">
        <f t="shared" si="1"/>
        <v>18</v>
      </c>
      <c r="AF32">
        <f t="shared" si="0"/>
        <v>18</v>
      </c>
      <c r="AJ32" s="31"/>
      <c r="AR32" s="34"/>
    </row>
    <row r="33" spans="1:44" ht="15.75" customHeight="1" x14ac:dyDescent="0.2">
      <c r="A33" s="295">
        <v>23</v>
      </c>
      <c r="B33" s="252" t="s">
        <v>87</v>
      </c>
      <c r="C33" s="242">
        <v>17</v>
      </c>
      <c r="D33" s="249" t="s">
        <v>32</v>
      </c>
      <c r="E33" s="261" t="s">
        <v>286</v>
      </c>
      <c r="F33" s="261" t="s">
        <v>288</v>
      </c>
      <c r="G33" s="261" t="s">
        <v>289</v>
      </c>
      <c r="H33" s="261" t="s">
        <v>290</v>
      </c>
      <c r="I33" s="261"/>
      <c r="J33" s="261" t="s">
        <v>291</v>
      </c>
      <c r="K33" s="261"/>
      <c r="L33" s="261" t="s">
        <v>293</v>
      </c>
      <c r="M33" s="261" t="s">
        <v>294</v>
      </c>
      <c r="N33" s="261"/>
      <c r="O33" s="261"/>
      <c r="P33" s="262" t="s">
        <v>297</v>
      </c>
      <c r="Q33" s="261" t="s">
        <v>298</v>
      </c>
      <c r="R33" s="70"/>
      <c r="S33" s="261"/>
      <c r="T33" s="261"/>
      <c r="U33" s="261" t="s">
        <v>302</v>
      </c>
      <c r="V33" s="261" t="s">
        <v>303</v>
      </c>
      <c r="W33" s="304" t="s">
        <v>304</v>
      </c>
      <c r="X33" s="261" t="s">
        <v>305</v>
      </c>
      <c r="Y33" s="261" t="s">
        <v>306</v>
      </c>
      <c r="Z33" s="261" t="s">
        <v>307</v>
      </c>
      <c r="AA33" s="261" t="s">
        <v>308</v>
      </c>
      <c r="AB33" s="270" t="s">
        <v>286</v>
      </c>
      <c r="AC33" s="270"/>
      <c r="AD33" s="270"/>
      <c r="AE33" s="150">
        <f t="shared" si="1"/>
        <v>16</v>
      </c>
      <c r="AF33">
        <f t="shared" si="0"/>
        <v>17</v>
      </c>
      <c r="AJ33" s="31"/>
      <c r="AR33" s="34"/>
    </row>
    <row r="34" spans="1:44" ht="15.75" customHeight="1" x14ac:dyDescent="0.2">
      <c r="A34" s="253">
        <v>24</v>
      </c>
      <c r="B34" s="250" t="s">
        <v>61</v>
      </c>
      <c r="C34" s="242">
        <v>17</v>
      </c>
      <c r="D34" s="249" t="s">
        <v>36</v>
      </c>
      <c r="E34" s="261"/>
      <c r="F34" s="261" t="s">
        <v>288</v>
      </c>
      <c r="G34" s="261" t="s">
        <v>289</v>
      </c>
      <c r="H34" s="261" t="s">
        <v>290</v>
      </c>
      <c r="I34" s="261"/>
      <c r="J34" s="261" t="s">
        <v>291</v>
      </c>
      <c r="K34" s="261" t="s">
        <v>292</v>
      </c>
      <c r="L34" s="261"/>
      <c r="M34" s="261" t="s">
        <v>294</v>
      </c>
      <c r="N34" s="261" t="s">
        <v>295</v>
      </c>
      <c r="O34" s="261" t="s">
        <v>296</v>
      </c>
      <c r="P34" s="262" t="s">
        <v>297</v>
      </c>
      <c r="Q34" s="261" t="s">
        <v>298</v>
      </c>
      <c r="R34" s="261" t="s">
        <v>299</v>
      </c>
      <c r="S34" s="261" t="s">
        <v>300</v>
      </c>
      <c r="T34" s="261" t="s">
        <v>301</v>
      </c>
      <c r="U34" s="261" t="s">
        <v>302</v>
      </c>
      <c r="V34" s="261" t="s">
        <v>303</v>
      </c>
      <c r="W34" s="304"/>
      <c r="X34" s="261" t="s">
        <v>305</v>
      </c>
      <c r="Y34" s="261" t="s">
        <v>306</v>
      </c>
      <c r="Z34" s="261"/>
      <c r="AA34" s="261"/>
      <c r="AB34" s="270"/>
      <c r="AC34" s="147"/>
      <c r="AD34" s="270"/>
      <c r="AE34" s="150">
        <f t="shared" si="1"/>
        <v>17</v>
      </c>
      <c r="AF34">
        <f t="shared" si="0"/>
        <v>17</v>
      </c>
      <c r="AJ34" s="31"/>
    </row>
    <row r="35" spans="1:44" ht="15.75" customHeight="1" x14ac:dyDescent="0.2">
      <c r="A35" s="246"/>
      <c r="B35" s="252" t="s">
        <v>84</v>
      </c>
      <c r="C35" s="242">
        <v>17</v>
      </c>
      <c r="D35" s="249" t="s">
        <v>36</v>
      </c>
      <c r="E35" s="261" t="s">
        <v>286</v>
      </c>
      <c r="F35" s="261" t="s">
        <v>288</v>
      </c>
      <c r="G35" s="261" t="s">
        <v>289</v>
      </c>
      <c r="H35" s="261" t="s">
        <v>290</v>
      </c>
      <c r="I35" s="261"/>
      <c r="J35" s="261" t="s">
        <v>291</v>
      </c>
      <c r="K35" s="261"/>
      <c r="L35" s="261" t="s">
        <v>293</v>
      </c>
      <c r="M35" s="261" t="s">
        <v>294</v>
      </c>
      <c r="N35" s="261"/>
      <c r="O35" s="261"/>
      <c r="P35" s="262" t="s">
        <v>297</v>
      </c>
      <c r="Q35" s="261"/>
      <c r="R35" s="261" t="s">
        <v>299</v>
      </c>
      <c r="S35" s="261" t="s">
        <v>300</v>
      </c>
      <c r="T35" s="263"/>
      <c r="U35" s="261" t="s">
        <v>302</v>
      </c>
      <c r="V35" s="261" t="s">
        <v>303</v>
      </c>
      <c r="W35" s="141"/>
      <c r="X35" s="263"/>
      <c r="Y35" s="175"/>
      <c r="Z35" s="261" t="s">
        <v>307</v>
      </c>
      <c r="AA35" s="261" t="s">
        <v>308</v>
      </c>
      <c r="AB35" s="270" t="s">
        <v>286</v>
      </c>
      <c r="AC35" s="270"/>
      <c r="AD35" s="270"/>
      <c r="AE35" s="150">
        <f t="shared" si="1"/>
        <v>14</v>
      </c>
      <c r="AF35">
        <f t="shared" si="0"/>
        <v>15</v>
      </c>
      <c r="AN35" s="31"/>
      <c r="AO35" s="31"/>
      <c r="AP35" s="31"/>
      <c r="AQ35" s="31"/>
    </row>
    <row r="36" spans="1:44" ht="15.75" customHeight="1" x14ac:dyDescent="0.2">
      <c r="A36" s="246">
        <v>26</v>
      </c>
      <c r="B36" s="252" t="s">
        <v>58</v>
      </c>
      <c r="C36" s="242">
        <v>17</v>
      </c>
      <c r="D36" s="249" t="s">
        <v>19</v>
      </c>
      <c r="E36" s="261"/>
      <c r="F36" s="261" t="s">
        <v>288</v>
      </c>
      <c r="G36" s="261" t="s">
        <v>289</v>
      </c>
      <c r="H36" s="261" t="s">
        <v>290</v>
      </c>
      <c r="I36" s="261" t="s">
        <v>24</v>
      </c>
      <c r="J36" s="261" t="s">
        <v>291</v>
      </c>
      <c r="K36" s="261"/>
      <c r="L36" s="261" t="s">
        <v>293</v>
      </c>
      <c r="M36" s="261" t="s">
        <v>294</v>
      </c>
      <c r="N36" s="261" t="s">
        <v>295</v>
      </c>
      <c r="O36" s="261" t="s">
        <v>296</v>
      </c>
      <c r="P36" s="261"/>
      <c r="Q36" s="261"/>
      <c r="R36" s="261"/>
      <c r="S36" s="261" t="s">
        <v>300</v>
      </c>
      <c r="T36" s="261" t="s">
        <v>301</v>
      </c>
      <c r="U36" s="261" t="s">
        <v>302</v>
      </c>
      <c r="V36" s="261" t="s">
        <v>303</v>
      </c>
      <c r="W36" s="261"/>
      <c r="X36" s="261"/>
      <c r="Y36" s="261" t="s">
        <v>306</v>
      </c>
      <c r="Z36" s="261" t="s">
        <v>307</v>
      </c>
      <c r="AA36" s="261" t="s">
        <v>308</v>
      </c>
      <c r="AB36" s="270" t="s">
        <v>286</v>
      </c>
      <c r="AC36" s="270"/>
      <c r="AD36" s="270"/>
      <c r="AE36" s="150">
        <f t="shared" si="1"/>
        <v>16</v>
      </c>
      <c r="AF36">
        <f t="shared" si="0"/>
        <v>17</v>
      </c>
      <c r="AJ36" s="31"/>
    </row>
    <row r="37" spans="1:44" ht="15.75" customHeight="1" x14ac:dyDescent="0.2">
      <c r="A37" s="253"/>
      <c r="B37" s="252" t="s">
        <v>64</v>
      </c>
      <c r="C37" s="242">
        <v>17</v>
      </c>
      <c r="D37" s="249" t="s">
        <v>19</v>
      </c>
      <c r="E37" s="261"/>
      <c r="F37" s="261" t="s">
        <v>288</v>
      </c>
      <c r="G37" s="261"/>
      <c r="H37" s="261" t="s">
        <v>290</v>
      </c>
      <c r="I37" s="68"/>
      <c r="J37" s="261" t="s">
        <v>291</v>
      </c>
      <c r="K37" s="261" t="s">
        <v>292</v>
      </c>
      <c r="L37" s="263"/>
      <c r="M37" s="261" t="s">
        <v>294</v>
      </c>
      <c r="N37" s="261" t="s">
        <v>295</v>
      </c>
      <c r="O37" s="261" t="s">
        <v>296</v>
      </c>
      <c r="P37" s="261" t="s">
        <v>297</v>
      </c>
      <c r="Q37" s="261" t="s">
        <v>298</v>
      </c>
      <c r="R37" s="263"/>
      <c r="S37" s="261" t="s">
        <v>300</v>
      </c>
      <c r="T37" s="261"/>
      <c r="U37" s="261" t="s">
        <v>302</v>
      </c>
      <c r="V37" s="261" t="s">
        <v>303</v>
      </c>
      <c r="W37" s="304"/>
      <c r="X37" s="261" t="s">
        <v>305</v>
      </c>
      <c r="Y37" s="261" t="s">
        <v>306</v>
      </c>
      <c r="Z37" s="261" t="s">
        <v>307</v>
      </c>
      <c r="AA37" s="261" t="s">
        <v>308</v>
      </c>
      <c r="AB37" s="270" t="s">
        <v>286</v>
      </c>
      <c r="AC37" s="138"/>
      <c r="AD37" s="270"/>
      <c r="AE37" s="150">
        <f t="shared" si="1"/>
        <v>17</v>
      </c>
      <c r="AF37">
        <f t="shared" si="0"/>
        <v>17</v>
      </c>
    </row>
    <row r="38" spans="1:44" ht="15.75" customHeight="1" x14ac:dyDescent="0.2">
      <c r="A38" s="246"/>
      <c r="B38" s="252" t="s">
        <v>52</v>
      </c>
      <c r="C38" s="242">
        <v>17</v>
      </c>
      <c r="D38" s="249" t="s">
        <v>19</v>
      </c>
      <c r="E38" s="261" t="s">
        <v>286</v>
      </c>
      <c r="F38" s="261" t="s">
        <v>288</v>
      </c>
      <c r="G38" s="261" t="s">
        <v>289</v>
      </c>
      <c r="H38" s="261" t="s">
        <v>290</v>
      </c>
      <c r="I38" s="261" t="s">
        <v>24</v>
      </c>
      <c r="J38" s="261"/>
      <c r="K38" s="261" t="s">
        <v>292</v>
      </c>
      <c r="L38" s="261" t="s">
        <v>293</v>
      </c>
      <c r="M38" s="261"/>
      <c r="N38" s="261" t="s">
        <v>295</v>
      </c>
      <c r="O38" s="261" t="s">
        <v>296</v>
      </c>
      <c r="P38" s="262" t="s">
        <v>297</v>
      </c>
      <c r="Q38" s="261" t="s">
        <v>298</v>
      </c>
      <c r="R38" s="261"/>
      <c r="S38" s="261"/>
      <c r="T38" s="261" t="s">
        <v>301</v>
      </c>
      <c r="U38" s="261" t="s">
        <v>302</v>
      </c>
      <c r="V38" s="261" t="s">
        <v>303</v>
      </c>
      <c r="W38" s="304"/>
      <c r="X38" s="261" t="s">
        <v>305</v>
      </c>
      <c r="Y38" s="261" t="s">
        <v>306</v>
      </c>
      <c r="Z38" s="261"/>
      <c r="AA38" s="261" t="s">
        <v>308</v>
      </c>
      <c r="AB38" s="270"/>
      <c r="AC38" s="147"/>
      <c r="AD38" s="138"/>
      <c r="AE38" s="150">
        <f t="shared" si="1"/>
        <v>15</v>
      </c>
      <c r="AF38">
        <f t="shared" si="0"/>
        <v>17</v>
      </c>
    </row>
    <row r="39" spans="1:44" ht="15.75" customHeight="1" x14ac:dyDescent="0.2">
      <c r="A39" s="253">
        <v>29</v>
      </c>
      <c r="B39" s="252" t="s">
        <v>126</v>
      </c>
      <c r="C39" s="242">
        <v>17</v>
      </c>
      <c r="D39" s="249"/>
      <c r="E39" s="261"/>
      <c r="F39" s="261" t="s">
        <v>288</v>
      </c>
      <c r="G39" s="261" t="s">
        <v>289</v>
      </c>
      <c r="H39" s="261" t="s">
        <v>290</v>
      </c>
      <c r="I39" s="261" t="s">
        <v>24</v>
      </c>
      <c r="J39" s="261" t="s">
        <v>291</v>
      </c>
      <c r="K39" s="261" t="s">
        <v>292</v>
      </c>
      <c r="L39" s="261" t="s">
        <v>293</v>
      </c>
      <c r="M39" s="261" t="s">
        <v>294</v>
      </c>
      <c r="N39" s="261" t="s">
        <v>295</v>
      </c>
      <c r="O39" s="261" t="s">
        <v>296</v>
      </c>
      <c r="P39" s="262" t="s">
        <v>297</v>
      </c>
      <c r="Q39" s="261" t="s">
        <v>298</v>
      </c>
      <c r="R39" s="261" t="s">
        <v>299</v>
      </c>
      <c r="S39" s="261"/>
      <c r="T39" s="261" t="s">
        <v>301</v>
      </c>
      <c r="U39" s="261"/>
      <c r="V39" s="261" t="s">
        <v>303</v>
      </c>
      <c r="W39" s="304" t="s">
        <v>304</v>
      </c>
      <c r="X39" s="261" t="s">
        <v>305</v>
      </c>
      <c r="Y39" s="261"/>
      <c r="Z39" s="261"/>
      <c r="AA39" s="261"/>
      <c r="AB39" s="270"/>
      <c r="AC39" s="270"/>
      <c r="AD39" s="270"/>
      <c r="AE39" s="150">
        <f t="shared" si="1"/>
        <v>16</v>
      </c>
      <c r="AF39">
        <f t="shared" si="0"/>
        <v>17</v>
      </c>
      <c r="AJ39" s="31"/>
      <c r="AR39" s="34"/>
    </row>
    <row r="40" spans="1:44" ht="15.75" customHeight="1" x14ac:dyDescent="0.2">
      <c r="A40" s="128"/>
      <c r="B40" s="252" t="s">
        <v>60</v>
      </c>
      <c r="C40" s="242">
        <v>17</v>
      </c>
      <c r="D40" s="249"/>
      <c r="E40" s="261"/>
      <c r="F40" s="261" t="s">
        <v>288</v>
      </c>
      <c r="G40" s="261" t="s">
        <v>289</v>
      </c>
      <c r="H40" s="261" t="s">
        <v>290</v>
      </c>
      <c r="I40" s="261"/>
      <c r="J40" s="261" t="s">
        <v>291</v>
      </c>
      <c r="K40" s="261" t="s">
        <v>292</v>
      </c>
      <c r="L40" s="261"/>
      <c r="M40" s="261" t="s">
        <v>294</v>
      </c>
      <c r="N40" s="261" t="s">
        <v>295</v>
      </c>
      <c r="O40" s="261" t="s">
        <v>296</v>
      </c>
      <c r="P40" s="262" t="s">
        <v>297</v>
      </c>
      <c r="Q40" s="261"/>
      <c r="R40" s="261" t="s">
        <v>299</v>
      </c>
      <c r="S40" s="261"/>
      <c r="T40" s="261"/>
      <c r="U40" s="261" t="s">
        <v>302</v>
      </c>
      <c r="V40" s="261"/>
      <c r="W40" s="304" t="s">
        <v>304</v>
      </c>
      <c r="X40" s="261" t="s">
        <v>305</v>
      </c>
      <c r="Y40" s="261" t="s">
        <v>306</v>
      </c>
      <c r="Z40" s="261"/>
      <c r="AA40" s="261" t="s">
        <v>308</v>
      </c>
      <c r="AB40" s="270" t="s">
        <v>286</v>
      </c>
      <c r="AC40" s="270"/>
      <c r="AD40" s="138"/>
      <c r="AE40" s="150">
        <f t="shared" si="1"/>
        <v>16</v>
      </c>
      <c r="AF40">
        <f t="shared" si="0"/>
        <v>16</v>
      </c>
      <c r="AJ40" s="31"/>
    </row>
    <row r="41" spans="1:44" ht="15.75" hidden="1" customHeight="1" x14ac:dyDescent="0.2">
      <c r="A41" s="253"/>
      <c r="B41" s="252" t="s">
        <v>68</v>
      </c>
      <c r="C41" s="242"/>
      <c r="D41" s="249"/>
      <c r="E41" s="261"/>
      <c r="F41" s="261"/>
      <c r="G41" s="261"/>
      <c r="H41" s="261"/>
      <c r="I41" s="261"/>
      <c r="J41" s="261"/>
      <c r="K41" s="261"/>
      <c r="L41" s="142"/>
      <c r="M41" s="141"/>
      <c r="N41" s="261"/>
      <c r="O41" s="261"/>
      <c r="P41" s="261"/>
      <c r="Q41" s="261"/>
      <c r="R41" s="261"/>
      <c r="S41" s="261"/>
      <c r="T41" s="261"/>
      <c r="U41" s="261"/>
      <c r="V41" s="264"/>
      <c r="W41" s="261"/>
      <c r="X41" s="261"/>
      <c r="Y41" s="141"/>
      <c r="Z41" s="176"/>
      <c r="AA41" s="176"/>
      <c r="AB41" s="221"/>
      <c r="AC41" s="138"/>
      <c r="AD41" s="138"/>
      <c r="AE41" s="150">
        <f t="shared" si="1"/>
        <v>0</v>
      </c>
      <c r="AF41">
        <f t="shared" si="0"/>
        <v>0</v>
      </c>
      <c r="AN41" s="31"/>
      <c r="AO41" s="31"/>
      <c r="AP41" s="31"/>
      <c r="AQ41" s="31"/>
      <c r="AR41" s="34"/>
    </row>
    <row r="42" spans="1:44" ht="15.75" customHeight="1" x14ac:dyDescent="0.2">
      <c r="A42" s="246">
        <v>31</v>
      </c>
      <c r="B42" s="252" t="s">
        <v>106</v>
      </c>
      <c r="C42" s="242">
        <v>16</v>
      </c>
      <c r="D42" s="251" t="s">
        <v>19</v>
      </c>
      <c r="E42" s="261" t="s">
        <v>286</v>
      </c>
      <c r="F42" s="261" t="s">
        <v>288</v>
      </c>
      <c r="G42" s="261" t="s">
        <v>289</v>
      </c>
      <c r="H42" s="261"/>
      <c r="I42" s="261" t="s">
        <v>24</v>
      </c>
      <c r="J42" s="261" t="s">
        <v>291</v>
      </c>
      <c r="K42" s="261"/>
      <c r="L42" s="261" t="s">
        <v>293</v>
      </c>
      <c r="M42" s="261"/>
      <c r="N42" s="261" t="s">
        <v>295</v>
      </c>
      <c r="O42" s="261" t="s">
        <v>296</v>
      </c>
      <c r="P42" s="261" t="s">
        <v>297</v>
      </c>
      <c r="Q42" s="261" t="s">
        <v>298</v>
      </c>
      <c r="R42" s="261"/>
      <c r="S42" s="261"/>
      <c r="T42" s="261"/>
      <c r="U42" s="261" t="s">
        <v>302</v>
      </c>
      <c r="V42" s="261" t="s">
        <v>303</v>
      </c>
      <c r="W42" s="304" t="s">
        <v>304</v>
      </c>
      <c r="X42" s="261" t="s">
        <v>305</v>
      </c>
      <c r="Y42" s="261" t="s">
        <v>306</v>
      </c>
      <c r="Z42" s="264"/>
      <c r="AA42" s="261" t="s">
        <v>308</v>
      </c>
      <c r="AB42" s="270"/>
      <c r="AC42" s="270"/>
      <c r="AD42" s="270"/>
      <c r="AE42" s="150">
        <f t="shared" si="1"/>
        <v>14</v>
      </c>
      <c r="AF42">
        <f t="shared" si="0"/>
        <v>16</v>
      </c>
      <c r="AN42" s="31"/>
      <c r="AO42" s="31"/>
      <c r="AP42" s="31"/>
      <c r="AQ42" s="31"/>
    </row>
    <row r="43" spans="1:44" ht="15.75" hidden="1" customHeight="1" x14ac:dyDescent="0.2">
      <c r="A43" s="253"/>
      <c r="B43" s="252" t="s">
        <v>70</v>
      </c>
      <c r="C43" s="242"/>
      <c r="D43" s="249"/>
      <c r="E43" s="68"/>
      <c r="F43" s="261"/>
      <c r="G43" s="261"/>
      <c r="H43" s="261"/>
      <c r="I43" s="261"/>
      <c r="J43" s="261"/>
      <c r="K43" s="261"/>
      <c r="L43" s="261"/>
      <c r="M43" s="141"/>
      <c r="N43" s="261"/>
      <c r="O43" s="142"/>
      <c r="P43" s="124"/>
      <c r="Q43" s="264"/>
      <c r="R43" s="263"/>
      <c r="S43" s="261"/>
      <c r="T43" s="264"/>
      <c r="U43" s="261"/>
      <c r="V43" s="261"/>
      <c r="W43" s="264"/>
      <c r="X43" s="261"/>
      <c r="Y43" s="261"/>
      <c r="Z43" s="261"/>
      <c r="AA43" s="261"/>
      <c r="AB43" s="270"/>
      <c r="AC43" s="270"/>
      <c r="AD43" s="270"/>
      <c r="AE43" s="150">
        <f t="shared" si="1"/>
        <v>0</v>
      </c>
      <c r="AF43">
        <f t="shared" si="0"/>
        <v>0</v>
      </c>
    </row>
    <row r="44" spans="1:44" ht="15.75" customHeight="1" x14ac:dyDescent="0.2">
      <c r="A44" s="253">
        <v>32</v>
      </c>
      <c r="B44" s="252" t="s">
        <v>67</v>
      </c>
      <c r="C44" s="242">
        <v>15</v>
      </c>
      <c r="D44" s="251" t="s">
        <v>19</v>
      </c>
      <c r="E44" s="261"/>
      <c r="F44" s="261" t="s">
        <v>288</v>
      </c>
      <c r="G44" s="261" t="s">
        <v>289</v>
      </c>
      <c r="H44" s="261" t="s">
        <v>290</v>
      </c>
      <c r="I44" s="261"/>
      <c r="J44" s="261" t="s">
        <v>291</v>
      </c>
      <c r="K44" s="261"/>
      <c r="L44" s="261" t="s">
        <v>293</v>
      </c>
      <c r="M44" s="261" t="s">
        <v>294</v>
      </c>
      <c r="N44" s="261" t="s">
        <v>295</v>
      </c>
      <c r="O44" s="261"/>
      <c r="P44" s="262" t="s">
        <v>297</v>
      </c>
      <c r="Q44" s="261"/>
      <c r="R44" s="261" t="s">
        <v>299</v>
      </c>
      <c r="S44" s="261" t="s">
        <v>300</v>
      </c>
      <c r="T44" s="263"/>
      <c r="U44" s="261" t="s">
        <v>302</v>
      </c>
      <c r="V44" s="261"/>
      <c r="W44" s="304" t="s">
        <v>304</v>
      </c>
      <c r="X44" s="261"/>
      <c r="Y44" s="261" t="s">
        <v>306</v>
      </c>
      <c r="Z44" s="261"/>
      <c r="AA44" s="261" t="s">
        <v>308</v>
      </c>
      <c r="AB44" s="270"/>
      <c r="AC44" s="270"/>
      <c r="AD44" s="138"/>
      <c r="AE44" s="150">
        <f t="shared" si="1"/>
        <v>14</v>
      </c>
      <c r="AF44">
        <f t="shared" si="0"/>
        <v>14</v>
      </c>
      <c r="AN44" s="31"/>
      <c r="AO44" s="31"/>
      <c r="AP44" s="31"/>
      <c r="AQ44" s="31"/>
    </row>
    <row r="45" spans="1:44" ht="15.75" customHeight="1" x14ac:dyDescent="0.2">
      <c r="A45" s="253">
        <v>33</v>
      </c>
      <c r="B45" s="252" t="s">
        <v>107</v>
      </c>
      <c r="C45" s="242">
        <v>14</v>
      </c>
      <c r="D45" s="249" t="s">
        <v>36</v>
      </c>
      <c r="E45" s="261" t="s">
        <v>286</v>
      </c>
      <c r="F45" s="261"/>
      <c r="G45" s="261"/>
      <c r="H45" s="261" t="s">
        <v>290</v>
      </c>
      <c r="I45" s="261"/>
      <c r="J45" s="261" t="s">
        <v>291</v>
      </c>
      <c r="K45" s="261"/>
      <c r="L45" s="261"/>
      <c r="M45" s="261" t="s">
        <v>294</v>
      </c>
      <c r="N45" s="261" t="s">
        <v>295</v>
      </c>
      <c r="O45" s="261" t="s">
        <v>296</v>
      </c>
      <c r="P45" s="262" t="s">
        <v>297</v>
      </c>
      <c r="Q45" s="261" t="s">
        <v>298</v>
      </c>
      <c r="R45" s="261"/>
      <c r="S45" s="261" t="s">
        <v>300</v>
      </c>
      <c r="T45" s="261" t="s">
        <v>301</v>
      </c>
      <c r="U45" s="261"/>
      <c r="V45" s="261" t="s">
        <v>303</v>
      </c>
      <c r="W45" s="304"/>
      <c r="X45" s="261" t="s">
        <v>305</v>
      </c>
      <c r="Y45" s="261" t="s">
        <v>306</v>
      </c>
      <c r="Z45" s="264"/>
      <c r="AA45" s="264"/>
      <c r="AB45" s="270" t="s">
        <v>286</v>
      </c>
      <c r="AC45" s="147"/>
      <c r="AD45" s="270"/>
      <c r="AE45" s="150">
        <f t="shared" si="1"/>
        <v>13</v>
      </c>
      <c r="AF45">
        <f t="shared" si="0"/>
        <v>14</v>
      </c>
      <c r="AN45" s="31"/>
      <c r="AO45" s="31"/>
      <c r="AP45" s="31"/>
      <c r="AQ45" s="31"/>
    </row>
    <row r="46" spans="1:44" ht="15.75" customHeight="1" x14ac:dyDescent="0.2">
      <c r="A46" s="246">
        <v>34</v>
      </c>
      <c r="B46" s="252" t="s">
        <v>124</v>
      </c>
      <c r="C46" s="242">
        <v>14</v>
      </c>
      <c r="D46" s="249" t="s">
        <v>19</v>
      </c>
      <c r="E46" s="261"/>
      <c r="F46" s="261"/>
      <c r="G46" s="261"/>
      <c r="H46" s="261" t="s">
        <v>290</v>
      </c>
      <c r="I46" s="261" t="s">
        <v>24</v>
      </c>
      <c r="J46" s="261" t="s">
        <v>291</v>
      </c>
      <c r="K46" s="261"/>
      <c r="L46" s="261" t="s">
        <v>293</v>
      </c>
      <c r="M46" s="261" t="s">
        <v>294</v>
      </c>
      <c r="N46" s="261"/>
      <c r="O46" s="261"/>
      <c r="P46" s="266"/>
      <c r="Q46" s="261" t="s">
        <v>298</v>
      </c>
      <c r="R46" s="261" t="s">
        <v>299</v>
      </c>
      <c r="S46" s="261"/>
      <c r="T46" s="261" t="s">
        <v>301</v>
      </c>
      <c r="U46" s="261"/>
      <c r="V46" s="261" t="s">
        <v>303</v>
      </c>
      <c r="W46" s="270" t="s">
        <v>304</v>
      </c>
      <c r="X46" s="261" t="s">
        <v>305</v>
      </c>
      <c r="Y46" s="261" t="s">
        <v>306</v>
      </c>
      <c r="Z46" s="261" t="s">
        <v>307</v>
      </c>
      <c r="AA46" s="261"/>
      <c r="AB46" s="270" t="s">
        <v>286</v>
      </c>
      <c r="AC46" s="270"/>
      <c r="AD46" s="270"/>
      <c r="AE46" s="150">
        <f t="shared" si="1"/>
        <v>13</v>
      </c>
      <c r="AF46">
        <f t="shared" si="0"/>
        <v>14</v>
      </c>
      <c r="AJ46" s="31"/>
    </row>
    <row r="47" spans="1:44" ht="15.75" customHeight="1" x14ac:dyDescent="0.2">
      <c r="A47" s="246">
        <v>35</v>
      </c>
      <c r="B47" s="252" t="s">
        <v>51</v>
      </c>
      <c r="C47" s="242">
        <v>14</v>
      </c>
      <c r="D47" s="249"/>
      <c r="E47" s="261" t="s">
        <v>286</v>
      </c>
      <c r="F47" s="261" t="s">
        <v>288</v>
      </c>
      <c r="G47" s="261" t="s">
        <v>289</v>
      </c>
      <c r="H47" s="261"/>
      <c r="I47" s="261" t="s">
        <v>24</v>
      </c>
      <c r="J47" s="261"/>
      <c r="K47" s="261"/>
      <c r="L47" s="261"/>
      <c r="M47" s="261" t="s">
        <v>294</v>
      </c>
      <c r="N47" s="261"/>
      <c r="O47" s="261"/>
      <c r="P47" s="262"/>
      <c r="Q47" s="261"/>
      <c r="R47" s="261"/>
      <c r="S47" s="263"/>
      <c r="T47" s="261" t="s">
        <v>301</v>
      </c>
      <c r="U47" s="261" t="s">
        <v>302</v>
      </c>
      <c r="V47" s="261" t="s">
        <v>303</v>
      </c>
      <c r="W47" s="304" t="s">
        <v>304</v>
      </c>
      <c r="X47" s="261" t="s">
        <v>305</v>
      </c>
      <c r="Y47" s="264" t="s">
        <v>306</v>
      </c>
      <c r="Z47" s="261" t="s">
        <v>307</v>
      </c>
      <c r="AA47" s="261" t="s">
        <v>308</v>
      </c>
      <c r="AB47" s="270" t="s">
        <v>286</v>
      </c>
      <c r="AC47" s="116"/>
      <c r="AD47" s="138"/>
      <c r="AE47" s="150">
        <f t="shared" si="1"/>
        <v>12</v>
      </c>
      <c r="AF47">
        <f t="shared" si="0"/>
        <v>14</v>
      </c>
    </row>
    <row r="48" spans="1:44" ht="15.75" customHeight="1" x14ac:dyDescent="0.2">
      <c r="A48" s="253"/>
      <c r="B48" s="252" t="s">
        <v>91</v>
      </c>
      <c r="C48" s="242">
        <v>14</v>
      </c>
      <c r="D48" s="251"/>
      <c r="E48" s="261" t="s">
        <v>286</v>
      </c>
      <c r="F48" s="261" t="s">
        <v>288</v>
      </c>
      <c r="G48" s="261" t="s">
        <v>289</v>
      </c>
      <c r="H48" s="261" t="s">
        <v>290</v>
      </c>
      <c r="I48" s="261"/>
      <c r="J48" s="261"/>
      <c r="K48" s="261"/>
      <c r="L48" s="261" t="s">
        <v>293</v>
      </c>
      <c r="M48" s="261" t="s">
        <v>294</v>
      </c>
      <c r="N48" s="261"/>
      <c r="O48" s="261" t="s">
        <v>296</v>
      </c>
      <c r="P48" s="262" t="s">
        <v>297</v>
      </c>
      <c r="Q48" s="261" t="s">
        <v>298</v>
      </c>
      <c r="R48" s="261" t="s">
        <v>299</v>
      </c>
      <c r="S48" s="261" t="s">
        <v>300</v>
      </c>
      <c r="T48" s="70"/>
      <c r="U48" s="70"/>
      <c r="V48" s="141"/>
      <c r="W48" s="261"/>
      <c r="X48" s="261" t="s">
        <v>305</v>
      </c>
      <c r="Y48" s="261" t="s">
        <v>306</v>
      </c>
      <c r="Z48" s="261" t="s">
        <v>307</v>
      </c>
      <c r="AA48" s="116"/>
      <c r="AB48" s="221"/>
      <c r="AC48" s="138"/>
      <c r="AD48" s="270"/>
      <c r="AE48" s="150">
        <f t="shared" si="1"/>
        <v>13</v>
      </c>
      <c r="AF48">
        <f t="shared" si="0"/>
        <v>14</v>
      </c>
    </row>
    <row r="49" spans="1:35" ht="15.75" hidden="1" customHeight="1" x14ac:dyDescent="0.2">
      <c r="A49" s="253"/>
      <c r="B49" s="252" t="s">
        <v>76</v>
      </c>
      <c r="C49" s="242"/>
      <c r="D49" s="249"/>
      <c r="E49" s="261"/>
      <c r="F49" s="261"/>
      <c r="G49" s="261"/>
      <c r="H49" s="261"/>
      <c r="I49" s="261"/>
      <c r="J49" s="261"/>
      <c r="K49" s="261"/>
      <c r="L49" s="124"/>
      <c r="M49" s="141"/>
      <c r="N49" s="261"/>
      <c r="O49" s="70"/>
      <c r="P49" s="116"/>
      <c r="Q49" s="116"/>
      <c r="R49" s="261"/>
      <c r="S49" s="261"/>
      <c r="T49" s="263"/>
      <c r="U49" s="261"/>
      <c r="V49" s="131"/>
      <c r="W49" s="131"/>
      <c r="X49" s="296"/>
      <c r="Y49" s="141"/>
      <c r="Z49" s="176"/>
      <c r="AA49" s="176"/>
      <c r="AB49" s="131"/>
      <c r="AC49" s="138"/>
      <c r="AD49" s="138"/>
      <c r="AE49" s="150">
        <f t="shared" si="1"/>
        <v>0</v>
      </c>
      <c r="AF49">
        <f t="shared" si="0"/>
        <v>0</v>
      </c>
    </row>
    <row r="50" spans="1:35" ht="15.75" customHeight="1" x14ac:dyDescent="0.2">
      <c r="A50" s="253">
        <v>37</v>
      </c>
      <c r="B50" s="252" t="s">
        <v>104</v>
      </c>
      <c r="C50" s="242">
        <v>13</v>
      </c>
      <c r="D50" s="249" t="s">
        <v>32</v>
      </c>
      <c r="E50" s="261" t="s">
        <v>286</v>
      </c>
      <c r="F50" s="261" t="s">
        <v>288</v>
      </c>
      <c r="G50" s="261"/>
      <c r="H50" s="261" t="s">
        <v>290</v>
      </c>
      <c r="I50" s="261" t="s">
        <v>24</v>
      </c>
      <c r="J50" s="261" t="s">
        <v>291</v>
      </c>
      <c r="K50" s="261" t="s">
        <v>292</v>
      </c>
      <c r="L50" s="263"/>
      <c r="M50" s="261" t="s">
        <v>294</v>
      </c>
      <c r="N50" s="261" t="s">
        <v>295</v>
      </c>
      <c r="O50" s="261" t="s">
        <v>296</v>
      </c>
      <c r="P50" s="263"/>
      <c r="Q50" s="261"/>
      <c r="R50" s="263"/>
      <c r="S50" s="261"/>
      <c r="T50" s="263"/>
      <c r="U50" s="261" t="s">
        <v>302</v>
      </c>
      <c r="V50" s="261" t="s">
        <v>303</v>
      </c>
      <c r="W50" s="304"/>
      <c r="X50" s="261"/>
      <c r="Y50" s="261"/>
      <c r="Z50" s="261"/>
      <c r="AA50" s="261" t="s">
        <v>308</v>
      </c>
      <c r="AB50" s="270" t="s">
        <v>286</v>
      </c>
      <c r="AC50" s="270"/>
      <c r="AD50" s="138"/>
      <c r="AE50" s="150">
        <f t="shared" si="1"/>
        <v>11</v>
      </c>
      <c r="AF50">
        <f t="shared" si="0"/>
        <v>13</v>
      </c>
    </row>
    <row r="51" spans="1:35" ht="15.75" customHeight="1" x14ac:dyDescent="0.2">
      <c r="A51" s="253">
        <v>38</v>
      </c>
      <c r="B51" s="252" t="s">
        <v>123</v>
      </c>
      <c r="C51" s="242">
        <v>13</v>
      </c>
      <c r="D51" s="249" t="s">
        <v>19</v>
      </c>
      <c r="E51" s="261"/>
      <c r="F51" s="261" t="s">
        <v>288</v>
      </c>
      <c r="G51" s="261" t="s">
        <v>289</v>
      </c>
      <c r="H51" s="261" t="s">
        <v>290</v>
      </c>
      <c r="I51" s="261"/>
      <c r="J51" s="261"/>
      <c r="K51" s="261"/>
      <c r="L51" s="261"/>
      <c r="M51" s="261" t="s">
        <v>294</v>
      </c>
      <c r="N51" s="261"/>
      <c r="O51" s="261"/>
      <c r="P51" s="261" t="s">
        <v>297</v>
      </c>
      <c r="Q51" s="261" t="s">
        <v>298</v>
      </c>
      <c r="R51" s="261" t="s">
        <v>299</v>
      </c>
      <c r="S51" s="261"/>
      <c r="T51" s="261" t="s">
        <v>301</v>
      </c>
      <c r="U51" s="264" t="s">
        <v>302</v>
      </c>
      <c r="V51" s="261" t="s">
        <v>303</v>
      </c>
      <c r="W51" s="304"/>
      <c r="X51" s="265" t="s">
        <v>305</v>
      </c>
      <c r="Y51" s="261" t="s">
        <v>306</v>
      </c>
      <c r="Z51" s="261" t="s">
        <v>307</v>
      </c>
      <c r="AA51" s="261" t="s">
        <v>308</v>
      </c>
      <c r="AB51" s="270"/>
      <c r="AC51" s="270"/>
      <c r="AD51" s="270"/>
      <c r="AE51" s="150">
        <f t="shared" si="1"/>
        <v>14</v>
      </c>
      <c r="AF51">
        <f t="shared" si="0"/>
        <v>14</v>
      </c>
    </row>
    <row r="52" spans="1:35" ht="15.75" customHeight="1" x14ac:dyDescent="0.2">
      <c r="A52" s="246"/>
      <c r="B52" s="252" t="s">
        <v>18</v>
      </c>
      <c r="C52" s="242">
        <v>13</v>
      </c>
      <c r="D52" s="249" t="s">
        <v>19</v>
      </c>
      <c r="E52" s="261" t="s">
        <v>286</v>
      </c>
      <c r="F52" s="261" t="s">
        <v>288</v>
      </c>
      <c r="G52" s="261" t="s">
        <v>289</v>
      </c>
      <c r="H52" s="261" t="s">
        <v>290</v>
      </c>
      <c r="I52" s="261" t="s">
        <v>24</v>
      </c>
      <c r="J52" s="261" t="s">
        <v>291</v>
      </c>
      <c r="K52" s="261" t="s">
        <v>292</v>
      </c>
      <c r="L52" s="263"/>
      <c r="M52" s="261" t="s">
        <v>294</v>
      </c>
      <c r="N52" s="263"/>
      <c r="O52" s="263"/>
      <c r="P52" s="266"/>
      <c r="Q52" s="261"/>
      <c r="R52" s="261"/>
      <c r="S52" s="142"/>
      <c r="T52" s="261"/>
      <c r="U52" s="176"/>
      <c r="V52" s="261" t="s">
        <v>303</v>
      </c>
      <c r="W52" s="304" t="s">
        <v>304</v>
      </c>
      <c r="X52" s="261"/>
      <c r="Y52" s="261" t="s">
        <v>306</v>
      </c>
      <c r="Z52" s="261"/>
      <c r="AA52" s="261" t="s">
        <v>308</v>
      </c>
      <c r="AB52" s="270" t="s">
        <v>286</v>
      </c>
      <c r="AC52" s="147"/>
      <c r="AD52" s="138"/>
      <c r="AE52" s="150">
        <f t="shared" si="1"/>
        <v>11</v>
      </c>
      <c r="AF52">
        <f t="shared" si="0"/>
        <v>13</v>
      </c>
      <c r="AG52" s="6"/>
      <c r="AH52" s="6"/>
      <c r="AI52" s="6"/>
    </row>
    <row r="53" spans="1:35" ht="15.75" hidden="1" customHeight="1" x14ac:dyDescent="0.2">
      <c r="A53" s="253"/>
      <c r="B53" s="252" t="s">
        <v>80</v>
      </c>
      <c r="C53" s="242"/>
      <c r="D53" s="249"/>
      <c r="E53" s="68"/>
      <c r="F53" s="261"/>
      <c r="G53" s="261"/>
      <c r="H53" s="261"/>
      <c r="I53" s="261"/>
      <c r="J53" s="68"/>
      <c r="K53" s="261"/>
      <c r="L53" s="263"/>
      <c r="M53" s="261"/>
      <c r="N53" s="263"/>
      <c r="O53" s="264"/>
      <c r="P53" s="263"/>
      <c r="Q53" s="142"/>
      <c r="R53" s="147"/>
      <c r="S53" s="263"/>
      <c r="T53" s="147"/>
      <c r="U53" s="131"/>
      <c r="V53" s="131"/>
      <c r="W53" s="131"/>
      <c r="X53" s="263"/>
      <c r="Y53" s="255"/>
      <c r="Z53" s="221"/>
      <c r="AA53" s="221"/>
      <c r="AB53" s="221"/>
      <c r="AC53" s="147"/>
      <c r="AD53" s="138"/>
      <c r="AE53" s="150">
        <f t="shared" si="1"/>
        <v>0</v>
      </c>
      <c r="AF53">
        <f t="shared" si="0"/>
        <v>0</v>
      </c>
      <c r="AG53" s="6"/>
      <c r="AH53" s="6"/>
      <c r="AI53" s="6"/>
    </row>
    <row r="54" spans="1:35" ht="15.75" hidden="1" customHeight="1" x14ac:dyDescent="0.2">
      <c r="A54" s="253"/>
      <c r="B54" s="252" t="s">
        <v>81</v>
      </c>
      <c r="C54" s="242"/>
      <c r="D54" s="251"/>
      <c r="E54" s="261"/>
      <c r="F54" s="261"/>
      <c r="G54" s="261"/>
      <c r="H54" s="68"/>
      <c r="I54" s="68"/>
      <c r="J54" s="68"/>
      <c r="K54" s="261"/>
      <c r="L54" s="263"/>
      <c r="M54" s="261"/>
      <c r="N54" s="142"/>
      <c r="O54" s="261"/>
      <c r="P54" s="264"/>
      <c r="Q54" s="263"/>
      <c r="R54" s="261"/>
      <c r="S54" s="263"/>
      <c r="T54" s="261"/>
      <c r="U54" s="176"/>
      <c r="V54" s="221"/>
      <c r="W54" s="176"/>
      <c r="X54" s="265"/>
      <c r="Y54" s="255"/>
      <c r="Z54" s="221"/>
      <c r="AA54" s="221"/>
      <c r="AB54" s="221"/>
      <c r="AC54" s="147"/>
      <c r="AD54" s="270"/>
      <c r="AE54" s="150">
        <f t="shared" si="1"/>
        <v>0</v>
      </c>
      <c r="AF54">
        <f t="shared" si="0"/>
        <v>0</v>
      </c>
      <c r="AG54" s="6"/>
      <c r="AH54" s="6"/>
      <c r="AI54" s="6"/>
    </row>
    <row r="55" spans="1:35" ht="15.75" customHeight="1" x14ac:dyDescent="0.2">
      <c r="A55" s="128"/>
      <c r="B55" s="252" t="s">
        <v>121</v>
      </c>
      <c r="C55" s="242">
        <v>13</v>
      </c>
      <c r="D55" s="249" t="s">
        <v>19</v>
      </c>
      <c r="E55" s="261"/>
      <c r="F55" s="261"/>
      <c r="G55" s="261" t="s">
        <v>289</v>
      </c>
      <c r="H55" s="261" t="s">
        <v>290</v>
      </c>
      <c r="I55" s="261"/>
      <c r="J55" s="261"/>
      <c r="K55" s="261"/>
      <c r="L55" s="261" t="s">
        <v>293</v>
      </c>
      <c r="M55" s="261" t="s">
        <v>294</v>
      </c>
      <c r="N55" s="142"/>
      <c r="O55" s="142"/>
      <c r="P55" s="261" t="s">
        <v>297</v>
      </c>
      <c r="Q55" s="261" t="s">
        <v>298</v>
      </c>
      <c r="R55" s="261" t="s">
        <v>299</v>
      </c>
      <c r="S55" s="261"/>
      <c r="T55" s="264" t="s">
        <v>301</v>
      </c>
      <c r="U55" s="261"/>
      <c r="V55" s="264" t="s">
        <v>303</v>
      </c>
      <c r="W55" s="304" t="s">
        <v>304</v>
      </c>
      <c r="X55" s="261"/>
      <c r="Y55" s="261" t="s">
        <v>306</v>
      </c>
      <c r="Z55" s="261" t="s">
        <v>307</v>
      </c>
      <c r="AA55" s="261" t="s">
        <v>308</v>
      </c>
      <c r="AB55" s="221"/>
      <c r="AC55" s="270"/>
      <c r="AD55" s="270"/>
      <c r="AE55" s="150">
        <f t="shared" si="1"/>
        <v>13</v>
      </c>
      <c r="AF55">
        <f t="shared" si="0"/>
        <v>13</v>
      </c>
      <c r="AG55" s="6"/>
      <c r="AH55" s="6"/>
      <c r="AI55" s="6"/>
    </row>
    <row r="56" spans="1:35" ht="15.75" hidden="1" customHeight="1" x14ac:dyDescent="0.2">
      <c r="A56" s="246"/>
      <c r="B56" s="252" t="s">
        <v>83</v>
      </c>
      <c r="C56" s="242"/>
      <c r="D56" s="249"/>
      <c r="E56" s="261"/>
      <c r="F56" s="68"/>
      <c r="G56" s="68"/>
      <c r="H56" s="68"/>
      <c r="I56" s="68"/>
      <c r="J56" s="261"/>
      <c r="K56" s="261"/>
      <c r="L56" s="261"/>
      <c r="M56" s="261"/>
      <c r="N56" s="261"/>
      <c r="O56" s="263"/>
      <c r="P56" s="263"/>
      <c r="Q56" s="142"/>
      <c r="R56" s="263"/>
      <c r="S56" s="147"/>
      <c r="T56" s="263"/>
      <c r="U56" s="131"/>
      <c r="V56" s="131"/>
      <c r="W56" s="264"/>
      <c r="X56" s="264"/>
      <c r="Y56" s="261"/>
      <c r="Z56" s="261"/>
      <c r="AA56" s="261"/>
      <c r="AB56" s="221"/>
      <c r="AC56" s="270"/>
      <c r="AD56" s="138"/>
      <c r="AE56" s="150">
        <f t="shared" si="1"/>
        <v>0</v>
      </c>
      <c r="AF56">
        <f t="shared" si="0"/>
        <v>0</v>
      </c>
      <c r="AG56" s="6"/>
      <c r="AH56" s="6"/>
      <c r="AI56" s="6"/>
    </row>
    <row r="57" spans="1:35" ht="15.75" customHeight="1" x14ac:dyDescent="0.2">
      <c r="A57" s="253">
        <v>41</v>
      </c>
      <c r="B57" s="252" t="s">
        <v>98</v>
      </c>
      <c r="C57" s="242">
        <v>13</v>
      </c>
      <c r="D57" s="249"/>
      <c r="E57" s="261"/>
      <c r="F57" s="261" t="s">
        <v>288</v>
      </c>
      <c r="G57" s="261" t="s">
        <v>289</v>
      </c>
      <c r="H57" s="261"/>
      <c r="I57" s="261"/>
      <c r="J57" s="261" t="s">
        <v>291</v>
      </c>
      <c r="K57" s="261" t="s">
        <v>292</v>
      </c>
      <c r="L57" s="261"/>
      <c r="M57" s="261"/>
      <c r="N57" s="261" t="s">
        <v>295</v>
      </c>
      <c r="O57" s="264"/>
      <c r="P57" s="261" t="s">
        <v>297</v>
      </c>
      <c r="Q57" s="261"/>
      <c r="R57" s="261" t="s">
        <v>299</v>
      </c>
      <c r="S57" s="264" t="s">
        <v>300</v>
      </c>
      <c r="T57" s="261" t="s">
        <v>301</v>
      </c>
      <c r="U57" s="131"/>
      <c r="V57" s="264" t="s">
        <v>303</v>
      </c>
      <c r="W57" s="131"/>
      <c r="X57" s="263"/>
      <c r="Y57" s="264" t="s">
        <v>306</v>
      </c>
      <c r="Z57" s="261"/>
      <c r="AA57" s="261" t="s">
        <v>308</v>
      </c>
      <c r="AB57" s="270" t="s">
        <v>286</v>
      </c>
      <c r="AC57" s="147"/>
      <c r="AD57" s="271"/>
      <c r="AE57" s="150">
        <f t="shared" si="1"/>
        <v>13</v>
      </c>
      <c r="AF57">
        <f t="shared" si="0"/>
        <v>13</v>
      </c>
      <c r="AG57" s="6"/>
      <c r="AH57" s="6"/>
      <c r="AI57" s="6"/>
    </row>
    <row r="58" spans="1:35" ht="15.75" hidden="1" customHeight="1" x14ac:dyDescent="0.2">
      <c r="A58" s="246"/>
      <c r="B58" s="252" t="s">
        <v>85</v>
      </c>
      <c r="C58" s="242"/>
      <c r="D58" s="249"/>
      <c r="E58" s="261"/>
      <c r="F58" s="68"/>
      <c r="G58" s="261"/>
      <c r="H58" s="261"/>
      <c r="I58" s="261"/>
      <c r="J58" s="261"/>
      <c r="K58" s="261"/>
      <c r="L58" s="263"/>
      <c r="M58" s="261"/>
      <c r="N58" s="147"/>
      <c r="O58" s="263"/>
      <c r="P58" s="147"/>
      <c r="Q58" s="261"/>
      <c r="R58" s="261"/>
      <c r="S58" s="142"/>
      <c r="T58" s="261"/>
      <c r="U58" s="221"/>
      <c r="V58" s="176"/>
      <c r="W58" s="264"/>
      <c r="X58" s="264"/>
      <c r="Y58" s="131"/>
      <c r="Z58" s="176"/>
      <c r="AA58" s="176"/>
      <c r="AB58" s="131"/>
      <c r="AC58" s="270"/>
      <c r="AD58" s="138"/>
      <c r="AE58" s="150">
        <f t="shared" si="1"/>
        <v>0</v>
      </c>
      <c r="AF58">
        <f t="shared" si="0"/>
        <v>0</v>
      </c>
    </row>
    <row r="59" spans="1:35" ht="15.75" hidden="1" customHeight="1" x14ac:dyDescent="0.2">
      <c r="A59" s="246"/>
      <c r="B59" s="252" t="s">
        <v>86</v>
      </c>
      <c r="C59" s="242"/>
      <c r="D59" s="249"/>
      <c r="E59" s="261"/>
      <c r="F59" s="68"/>
      <c r="G59" s="261"/>
      <c r="H59" s="68"/>
      <c r="I59" s="68"/>
      <c r="J59" s="70"/>
      <c r="K59" s="261"/>
      <c r="L59" s="263"/>
      <c r="M59" s="176"/>
      <c r="N59" s="263"/>
      <c r="O59" s="263"/>
      <c r="P59" s="147"/>
      <c r="Q59" s="142"/>
      <c r="R59" s="264"/>
      <c r="S59" s="261"/>
      <c r="T59" s="263"/>
      <c r="U59" s="131"/>
      <c r="V59" s="131"/>
      <c r="W59" s="261"/>
      <c r="X59" s="296"/>
      <c r="Y59" s="264"/>
      <c r="Z59" s="221"/>
      <c r="AA59" s="221"/>
      <c r="AB59" s="221"/>
      <c r="AC59" s="147"/>
      <c r="AD59" s="270"/>
      <c r="AE59" s="150">
        <f t="shared" si="1"/>
        <v>0</v>
      </c>
      <c r="AF59">
        <f t="shared" si="0"/>
        <v>0</v>
      </c>
      <c r="AG59" s="6"/>
      <c r="AH59" s="6"/>
      <c r="AI59" s="6"/>
    </row>
    <row r="60" spans="1:35" ht="15.75" customHeight="1" x14ac:dyDescent="0.2">
      <c r="A60" s="253"/>
      <c r="B60" s="252" t="s">
        <v>69</v>
      </c>
      <c r="C60" s="242">
        <v>13</v>
      </c>
      <c r="D60" s="249"/>
      <c r="E60" s="261" t="s">
        <v>286</v>
      </c>
      <c r="F60" s="261"/>
      <c r="G60" s="261" t="s">
        <v>289</v>
      </c>
      <c r="H60" s="261"/>
      <c r="I60" s="261"/>
      <c r="J60" s="261" t="s">
        <v>291</v>
      </c>
      <c r="K60" s="261" t="s">
        <v>292</v>
      </c>
      <c r="L60" s="261" t="s">
        <v>293</v>
      </c>
      <c r="M60" s="261" t="s">
        <v>294</v>
      </c>
      <c r="N60" s="261"/>
      <c r="O60" s="261" t="s">
        <v>296</v>
      </c>
      <c r="P60" s="261"/>
      <c r="Q60" s="261" t="s">
        <v>298</v>
      </c>
      <c r="R60" s="261"/>
      <c r="S60" s="261"/>
      <c r="T60" s="261"/>
      <c r="U60" s="264" t="s">
        <v>302</v>
      </c>
      <c r="V60" s="261" t="s">
        <v>303</v>
      </c>
      <c r="W60" s="261"/>
      <c r="X60" s="264" t="s">
        <v>305</v>
      </c>
      <c r="Y60" s="264" t="s">
        <v>306</v>
      </c>
      <c r="Z60" s="261"/>
      <c r="AA60" s="261" t="s">
        <v>308</v>
      </c>
      <c r="AB60" s="270"/>
      <c r="AC60" s="147"/>
      <c r="AD60" s="138"/>
      <c r="AE60" s="150">
        <f t="shared" si="1"/>
        <v>12</v>
      </c>
      <c r="AF60">
        <f t="shared" si="0"/>
        <v>13</v>
      </c>
      <c r="AG60" s="6"/>
      <c r="AH60" s="6"/>
      <c r="AI60" s="6"/>
    </row>
    <row r="61" spans="1:35" ht="15.75" hidden="1" customHeight="1" x14ac:dyDescent="0.2">
      <c r="A61" s="253"/>
      <c r="B61" s="252" t="s">
        <v>88</v>
      </c>
      <c r="C61" s="242"/>
      <c r="D61" s="249"/>
      <c r="E61" s="261"/>
      <c r="F61" s="68"/>
      <c r="G61" s="68"/>
      <c r="H61" s="261"/>
      <c r="I61" s="261"/>
      <c r="J61" s="261"/>
      <c r="K61" s="207"/>
      <c r="L61" s="263"/>
      <c r="M61" s="176"/>
      <c r="N61" s="263"/>
      <c r="O61" s="261"/>
      <c r="P61" s="142"/>
      <c r="Q61" s="264"/>
      <c r="R61" s="124"/>
      <c r="S61" s="261"/>
      <c r="T61" s="142"/>
      <c r="U61" s="264"/>
      <c r="V61" s="176"/>
      <c r="W61" s="221"/>
      <c r="X61" s="265"/>
      <c r="Y61" s="255"/>
      <c r="Z61" s="264"/>
      <c r="AA61" s="264"/>
      <c r="AB61" s="221"/>
      <c r="AC61" s="147"/>
      <c r="AD61" s="270"/>
      <c r="AE61" s="150">
        <f t="shared" si="1"/>
        <v>0</v>
      </c>
      <c r="AF61">
        <f t="shared" si="0"/>
        <v>0</v>
      </c>
    </row>
    <row r="62" spans="1:35" ht="15.75" hidden="1" customHeight="1" x14ac:dyDescent="0.2">
      <c r="A62" s="253"/>
      <c r="B62" s="252" t="s">
        <v>89</v>
      </c>
      <c r="C62" s="242"/>
      <c r="D62" s="249"/>
      <c r="E62" s="261"/>
      <c r="F62" s="261"/>
      <c r="G62" s="261"/>
      <c r="H62" s="261"/>
      <c r="I62" s="261"/>
      <c r="J62" s="261"/>
      <c r="K62" s="261"/>
      <c r="L62" s="142"/>
      <c r="M62" s="141"/>
      <c r="N62" s="261"/>
      <c r="O62" s="70"/>
      <c r="P62" s="70"/>
      <c r="Q62" s="116"/>
      <c r="R62" s="142"/>
      <c r="S62" s="264"/>
      <c r="T62" s="261"/>
      <c r="U62" s="141"/>
      <c r="V62" s="131"/>
      <c r="W62" s="131"/>
      <c r="X62" s="136"/>
      <c r="Y62" s="141"/>
      <c r="Z62" s="221"/>
      <c r="AA62" s="221"/>
      <c r="AB62" s="270"/>
      <c r="AC62" s="147"/>
      <c r="AD62" s="136"/>
      <c r="AE62" s="150">
        <f t="shared" si="1"/>
        <v>0</v>
      </c>
      <c r="AF62">
        <f t="shared" si="0"/>
        <v>0</v>
      </c>
    </row>
    <row r="63" spans="1:35" ht="15.75" customHeight="1" x14ac:dyDescent="0.2">
      <c r="A63" s="246">
        <v>43</v>
      </c>
      <c r="B63" s="252" t="s">
        <v>44</v>
      </c>
      <c r="C63" s="242">
        <v>12</v>
      </c>
      <c r="D63" s="249" t="s">
        <v>36</v>
      </c>
      <c r="E63" s="261" t="s">
        <v>286</v>
      </c>
      <c r="F63" s="261" t="s">
        <v>288</v>
      </c>
      <c r="G63" s="261"/>
      <c r="H63" s="261" t="s">
        <v>290</v>
      </c>
      <c r="I63" s="261" t="s">
        <v>24</v>
      </c>
      <c r="J63" s="261"/>
      <c r="K63" s="261"/>
      <c r="L63" s="261"/>
      <c r="M63" s="261"/>
      <c r="N63" s="261"/>
      <c r="O63" s="261"/>
      <c r="P63" s="262" t="s">
        <v>297</v>
      </c>
      <c r="Q63" s="261" t="s">
        <v>298</v>
      </c>
      <c r="R63" s="261" t="s">
        <v>299</v>
      </c>
      <c r="S63" s="263"/>
      <c r="T63" s="261"/>
      <c r="U63" s="261" t="s">
        <v>302</v>
      </c>
      <c r="V63" s="176"/>
      <c r="W63" s="176"/>
      <c r="X63" s="261" t="s">
        <v>305</v>
      </c>
      <c r="Y63" s="261" t="s">
        <v>306</v>
      </c>
      <c r="Z63" s="261" t="s">
        <v>307</v>
      </c>
      <c r="AA63" s="261" t="s">
        <v>308</v>
      </c>
      <c r="AB63" s="221"/>
      <c r="AC63" s="270"/>
      <c r="AD63" s="270"/>
      <c r="AE63" s="150">
        <f t="shared" si="1"/>
        <v>10</v>
      </c>
      <c r="AF63">
        <f t="shared" si="0"/>
        <v>12</v>
      </c>
    </row>
    <row r="64" spans="1:35" ht="15.75" customHeight="1" x14ac:dyDescent="0.2">
      <c r="A64" s="253">
        <v>44</v>
      </c>
      <c r="B64" s="252" t="s">
        <v>37</v>
      </c>
      <c r="C64" s="242">
        <v>11</v>
      </c>
      <c r="D64" s="249" t="s">
        <v>19</v>
      </c>
      <c r="E64" s="261" t="s">
        <v>286</v>
      </c>
      <c r="F64" s="261" t="s">
        <v>288</v>
      </c>
      <c r="G64" s="261" t="s">
        <v>289</v>
      </c>
      <c r="H64" s="261" t="s">
        <v>290</v>
      </c>
      <c r="I64" s="261" t="s">
        <v>24</v>
      </c>
      <c r="J64" s="261" t="s">
        <v>291</v>
      </c>
      <c r="K64" s="261" t="s">
        <v>292</v>
      </c>
      <c r="L64" s="261"/>
      <c r="M64" s="261" t="s">
        <v>294</v>
      </c>
      <c r="N64" s="261" t="s">
        <v>295</v>
      </c>
      <c r="O64" s="263"/>
      <c r="P64" s="261"/>
      <c r="Q64" s="261" t="s">
        <v>298</v>
      </c>
      <c r="R64" s="261"/>
      <c r="S64" s="142"/>
      <c r="T64" s="261"/>
      <c r="U64" s="176"/>
      <c r="V64" s="176"/>
      <c r="W64" s="304"/>
      <c r="X64" s="261"/>
      <c r="Y64" s="261"/>
      <c r="Z64" s="261"/>
      <c r="AA64" s="261"/>
      <c r="AB64" s="271" t="s">
        <v>286</v>
      </c>
      <c r="AC64" s="270"/>
      <c r="AD64" s="270"/>
      <c r="AE64" s="150">
        <f t="shared" si="1"/>
        <v>9</v>
      </c>
      <c r="AF64">
        <f t="shared" si="0"/>
        <v>11</v>
      </c>
    </row>
    <row r="65" spans="1:32" ht="15.75" customHeight="1" x14ac:dyDescent="0.2">
      <c r="A65" s="253">
        <v>45</v>
      </c>
      <c r="B65" s="250" t="s">
        <v>249</v>
      </c>
      <c r="C65" s="242">
        <v>11</v>
      </c>
      <c r="D65" s="251"/>
      <c r="E65" s="261"/>
      <c r="F65" s="261" t="s">
        <v>288</v>
      </c>
      <c r="G65" s="261"/>
      <c r="H65" s="261"/>
      <c r="I65" s="261"/>
      <c r="J65" s="261" t="s">
        <v>291</v>
      </c>
      <c r="K65" s="261"/>
      <c r="L65" s="261" t="s">
        <v>293</v>
      </c>
      <c r="M65" s="261" t="s">
        <v>294</v>
      </c>
      <c r="N65" s="261"/>
      <c r="O65" s="261"/>
      <c r="P65" s="261"/>
      <c r="Q65" s="261"/>
      <c r="R65" s="261" t="s">
        <v>299</v>
      </c>
      <c r="S65" s="261" t="s">
        <v>300</v>
      </c>
      <c r="T65" s="264" t="s">
        <v>301</v>
      </c>
      <c r="U65" s="261" t="s">
        <v>302</v>
      </c>
      <c r="V65" s="261" t="s">
        <v>303</v>
      </c>
      <c r="W65" s="304" t="s">
        <v>304</v>
      </c>
      <c r="X65" s="263"/>
      <c r="Y65" s="261" t="s">
        <v>306</v>
      </c>
      <c r="Z65" s="176"/>
      <c r="AA65" s="176"/>
      <c r="AB65" s="221"/>
      <c r="AC65" s="138"/>
      <c r="AD65" s="270"/>
      <c r="AE65" s="150">
        <f t="shared" si="1"/>
        <v>11</v>
      </c>
      <c r="AF65">
        <f t="shared" si="0"/>
        <v>11</v>
      </c>
    </row>
    <row r="66" spans="1:32" ht="15.75" customHeight="1" x14ac:dyDescent="0.2">
      <c r="A66" s="246">
        <v>46</v>
      </c>
      <c r="B66" s="252" t="s">
        <v>75</v>
      </c>
      <c r="C66" s="242">
        <v>10</v>
      </c>
      <c r="D66" s="249"/>
      <c r="E66" s="261" t="s">
        <v>286</v>
      </c>
      <c r="F66" s="261"/>
      <c r="G66" s="261" t="s">
        <v>289</v>
      </c>
      <c r="H66" s="261"/>
      <c r="I66" s="261"/>
      <c r="J66" s="261" t="s">
        <v>291</v>
      </c>
      <c r="K66" s="263"/>
      <c r="L66" s="142"/>
      <c r="M66" s="261" t="s">
        <v>294</v>
      </c>
      <c r="N66" s="263"/>
      <c r="O66" s="263"/>
      <c r="P66" s="262"/>
      <c r="Q66" s="263"/>
      <c r="R66" s="261"/>
      <c r="S66" s="124"/>
      <c r="T66" s="261"/>
      <c r="U66" s="261" t="s">
        <v>302</v>
      </c>
      <c r="V66" s="261" t="s">
        <v>303</v>
      </c>
      <c r="W66" s="304" t="s">
        <v>304</v>
      </c>
      <c r="X66" s="261" t="s">
        <v>305</v>
      </c>
      <c r="Y66" s="261" t="s">
        <v>306</v>
      </c>
      <c r="Z66" s="264"/>
      <c r="AA66" s="264" t="s">
        <v>308</v>
      </c>
      <c r="AB66" s="270"/>
      <c r="AC66" s="138"/>
      <c r="AD66" s="138"/>
      <c r="AE66" s="150">
        <f t="shared" si="1"/>
        <v>9</v>
      </c>
      <c r="AF66">
        <f t="shared" si="0"/>
        <v>10</v>
      </c>
    </row>
    <row r="67" spans="1:32" ht="15.75" hidden="1" customHeight="1" x14ac:dyDescent="0.2">
      <c r="A67" s="246"/>
      <c r="B67" s="252" t="s">
        <v>94</v>
      </c>
      <c r="C67" s="242"/>
      <c r="D67" s="251"/>
      <c r="E67" s="261"/>
      <c r="F67" s="261"/>
      <c r="G67" s="261"/>
      <c r="H67" s="261"/>
      <c r="I67" s="261"/>
      <c r="J67" s="70"/>
      <c r="K67" s="263"/>
      <c r="L67" s="261"/>
      <c r="M67" s="261"/>
      <c r="N67" s="263"/>
      <c r="O67" s="263"/>
      <c r="P67" s="261"/>
      <c r="Q67" s="261"/>
      <c r="R67" s="264"/>
      <c r="S67" s="264"/>
      <c r="T67" s="264"/>
      <c r="U67" s="261"/>
      <c r="V67" s="131"/>
      <c r="W67" s="131"/>
      <c r="X67" s="265"/>
      <c r="Y67" s="261"/>
      <c r="Z67" s="264"/>
      <c r="AA67" s="264"/>
      <c r="AB67" s="271"/>
      <c r="AC67" s="270"/>
      <c r="AD67" s="271"/>
      <c r="AE67" s="150">
        <f t="shared" si="1"/>
        <v>0</v>
      </c>
      <c r="AF67">
        <f t="shared" si="0"/>
        <v>0</v>
      </c>
    </row>
    <row r="68" spans="1:32" ht="15.75" hidden="1" customHeight="1" x14ac:dyDescent="0.2">
      <c r="A68" s="253"/>
      <c r="B68" s="252" t="s">
        <v>95</v>
      </c>
      <c r="C68" s="242"/>
      <c r="D68" s="249"/>
      <c r="E68" s="261"/>
      <c r="F68" s="261"/>
      <c r="G68" s="68"/>
      <c r="H68" s="68"/>
      <c r="I68" s="68"/>
      <c r="J68" s="261"/>
      <c r="K68" s="263"/>
      <c r="L68" s="147"/>
      <c r="M68" s="261"/>
      <c r="N68" s="264"/>
      <c r="O68" s="263"/>
      <c r="P68" s="263"/>
      <c r="Q68" s="142"/>
      <c r="R68" s="263"/>
      <c r="S68" s="207"/>
      <c r="T68" s="263"/>
      <c r="U68" s="141"/>
      <c r="V68" s="127"/>
      <c r="W68" s="141"/>
      <c r="X68" s="136"/>
      <c r="Y68" s="264"/>
      <c r="Z68" s="261"/>
      <c r="AA68" s="261"/>
      <c r="AB68" s="270"/>
      <c r="AC68" s="138"/>
      <c r="AD68" s="138"/>
      <c r="AE68" s="150">
        <f t="shared" si="1"/>
        <v>0</v>
      </c>
      <c r="AF68">
        <f t="shared" si="0"/>
        <v>0</v>
      </c>
    </row>
    <row r="69" spans="1:32" ht="15.75" hidden="1" customHeight="1" x14ac:dyDescent="0.2">
      <c r="A69" s="253"/>
      <c r="B69" s="252" t="s">
        <v>96</v>
      </c>
      <c r="C69" s="242"/>
      <c r="D69" s="249"/>
      <c r="E69" s="261"/>
      <c r="F69" s="261"/>
      <c r="G69" s="68"/>
      <c r="H69" s="68"/>
      <c r="I69" s="68"/>
      <c r="J69" s="68"/>
      <c r="K69" s="207"/>
      <c r="L69" s="263"/>
      <c r="M69" s="131"/>
      <c r="N69" s="261"/>
      <c r="O69" s="147"/>
      <c r="P69" s="265"/>
      <c r="Q69" s="124"/>
      <c r="R69" s="147"/>
      <c r="S69" s="147"/>
      <c r="T69" s="263"/>
      <c r="U69" s="141"/>
      <c r="V69" s="131"/>
      <c r="W69" s="141"/>
      <c r="X69" s="296"/>
      <c r="Y69" s="261"/>
      <c r="Z69" s="264"/>
      <c r="AA69" s="264"/>
      <c r="AB69" s="270"/>
      <c r="AC69" s="147"/>
      <c r="AD69" s="270"/>
      <c r="AE69" s="150">
        <f t="shared" si="1"/>
        <v>0</v>
      </c>
      <c r="AF69">
        <f t="shared" si="0"/>
        <v>0</v>
      </c>
    </row>
    <row r="70" spans="1:32" ht="15.75" hidden="1" customHeight="1" x14ac:dyDescent="0.2">
      <c r="A70" s="253"/>
      <c r="B70" s="252" t="s">
        <v>97</v>
      </c>
      <c r="C70" s="242"/>
      <c r="D70" s="249"/>
      <c r="E70" s="261"/>
      <c r="F70" s="261"/>
      <c r="G70" s="261"/>
      <c r="H70" s="261"/>
      <c r="I70" s="261"/>
      <c r="J70" s="261"/>
      <c r="K70" s="261"/>
      <c r="L70" s="264"/>
      <c r="M70" s="261"/>
      <c r="N70" s="264"/>
      <c r="O70" s="261"/>
      <c r="P70" s="264"/>
      <c r="Q70" s="264"/>
      <c r="R70" s="265"/>
      <c r="S70" s="261"/>
      <c r="T70" s="261"/>
      <c r="U70" s="265"/>
      <c r="V70" s="261"/>
      <c r="W70" s="261"/>
      <c r="X70" s="261"/>
      <c r="Y70" s="261"/>
      <c r="Z70" s="264"/>
      <c r="AA70" s="264"/>
      <c r="AB70" s="270"/>
      <c r="AC70" s="270"/>
      <c r="AD70" s="270"/>
      <c r="AE70" s="150">
        <f t="shared" si="1"/>
        <v>0</v>
      </c>
      <c r="AF70">
        <f t="shared" si="0"/>
        <v>0</v>
      </c>
    </row>
    <row r="71" spans="1:32" ht="15.75" customHeight="1" x14ac:dyDescent="0.2">
      <c r="A71" s="246">
        <v>47</v>
      </c>
      <c r="B71" s="250" t="s">
        <v>43</v>
      </c>
      <c r="C71" s="242">
        <v>9</v>
      </c>
      <c r="D71" s="249" t="s">
        <v>36</v>
      </c>
      <c r="E71" s="261"/>
      <c r="F71" s="261"/>
      <c r="G71" s="261"/>
      <c r="H71" s="261"/>
      <c r="I71" s="261"/>
      <c r="J71" s="261"/>
      <c r="K71" s="261"/>
      <c r="L71" s="263"/>
      <c r="M71" s="264" t="s">
        <v>294</v>
      </c>
      <c r="N71" s="263"/>
      <c r="O71" s="264"/>
      <c r="P71" s="264" t="s">
        <v>297</v>
      </c>
      <c r="Q71" s="261" t="s">
        <v>298</v>
      </c>
      <c r="R71" s="264"/>
      <c r="S71" s="261"/>
      <c r="T71" s="261" t="s">
        <v>301</v>
      </c>
      <c r="U71" s="264" t="s">
        <v>302</v>
      </c>
      <c r="V71" s="261" t="s">
        <v>303</v>
      </c>
      <c r="W71" s="304" t="s">
        <v>304</v>
      </c>
      <c r="X71" s="261" t="s">
        <v>305</v>
      </c>
      <c r="Y71" s="261"/>
      <c r="Z71" s="264"/>
      <c r="AA71" s="261" t="s">
        <v>308</v>
      </c>
      <c r="AB71" s="270"/>
      <c r="AC71" s="147"/>
      <c r="AD71" s="270"/>
      <c r="AE71" s="150">
        <f t="shared" si="1"/>
        <v>9</v>
      </c>
      <c r="AF71">
        <f t="shared" si="0"/>
        <v>9</v>
      </c>
    </row>
    <row r="72" spans="1:32" ht="15.75" hidden="1" customHeight="1" x14ac:dyDescent="0.2">
      <c r="A72" s="253"/>
      <c r="B72" s="252" t="s">
        <v>99</v>
      </c>
      <c r="C72" s="242"/>
      <c r="D72" s="249"/>
      <c r="E72" s="261"/>
      <c r="F72" s="68"/>
      <c r="G72" s="68"/>
      <c r="H72" s="68"/>
      <c r="I72" s="68"/>
      <c r="J72" s="261"/>
      <c r="K72" s="207"/>
      <c r="L72" s="147"/>
      <c r="M72" s="176"/>
      <c r="N72" s="263"/>
      <c r="O72" s="124"/>
      <c r="P72" s="124"/>
      <c r="Q72" s="264"/>
      <c r="R72" s="264"/>
      <c r="S72" s="264"/>
      <c r="T72" s="147"/>
      <c r="U72" s="141"/>
      <c r="V72" s="221"/>
      <c r="W72" s="141"/>
      <c r="X72" s="207"/>
      <c r="Y72" s="149"/>
      <c r="Z72" s="264"/>
      <c r="AA72" s="264"/>
      <c r="AB72" s="270"/>
      <c r="AC72" s="147"/>
      <c r="AD72" s="138"/>
      <c r="AE72" s="150">
        <f t="shared" si="1"/>
        <v>0</v>
      </c>
      <c r="AF72">
        <f t="shared" ref="AF72:AF122" si="2">COUNTA(E72:AD72)</f>
        <v>0</v>
      </c>
    </row>
    <row r="73" spans="1:32" ht="15.75" hidden="1" customHeight="1" x14ac:dyDescent="0.2">
      <c r="A73" s="246"/>
      <c r="B73" s="252" t="s">
        <v>100</v>
      </c>
      <c r="C73" s="242"/>
      <c r="D73" s="249"/>
      <c r="E73" s="261"/>
      <c r="F73" s="68"/>
      <c r="G73" s="68"/>
      <c r="H73" s="68"/>
      <c r="I73" s="68"/>
      <c r="J73" s="70"/>
      <c r="K73" s="263"/>
      <c r="L73" s="70"/>
      <c r="M73" s="176"/>
      <c r="N73" s="124"/>
      <c r="O73" s="147"/>
      <c r="P73" s="147"/>
      <c r="Q73" s="124"/>
      <c r="R73" s="264"/>
      <c r="S73" s="147"/>
      <c r="T73" s="147"/>
      <c r="U73" s="264"/>
      <c r="V73" s="141"/>
      <c r="W73" s="131"/>
      <c r="X73" s="136"/>
      <c r="Y73" s="298"/>
      <c r="Z73" s="176"/>
      <c r="AA73" s="176"/>
      <c r="AB73" s="221"/>
      <c r="AC73" s="147"/>
      <c r="AD73" s="138"/>
      <c r="AE73" s="150">
        <f t="shared" ref="AE73:AE140" si="3">COUNTA(F73:H73,J73:N73,O73:AB73)</f>
        <v>0</v>
      </c>
      <c r="AF73">
        <f t="shared" si="2"/>
        <v>0</v>
      </c>
    </row>
    <row r="74" spans="1:32" ht="15.75" hidden="1" customHeight="1" x14ac:dyDescent="0.2">
      <c r="A74" s="246"/>
      <c r="B74" s="252" t="s">
        <v>101</v>
      </c>
      <c r="C74" s="242"/>
      <c r="D74" s="249"/>
      <c r="E74" s="261"/>
      <c r="F74" s="261"/>
      <c r="G74" s="261"/>
      <c r="H74" s="261"/>
      <c r="I74" s="261"/>
      <c r="J74" s="70"/>
      <c r="K74" s="263"/>
      <c r="L74" s="264"/>
      <c r="M74" s="261"/>
      <c r="N74" s="261"/>
      <c r="O74" s="261"/>
      <c r="P74" s="261"/>
      <c r="Q74" s="261"/>
      <c r="R74" s="261"/>
      <c r="S74" s="261"/>
      <c r="T74" s="261"/>
      <c r="U74" s="261"/>
      <c r="V74" s="261"/>
      <c r="W74" s="261"/>
      <c r="X74" s="261"/>
      <c r="Y74" s="264"/>
      <c r="Z74" s="261"/>
      <c r="AA74" s="261"/>
      <c r="AB74" s="270"/>
      <c r="AC74" s="270"/>
      <c r="AD74" s="138"/>
      <c r="AE74" s="150">
        <f t="shared" si="3"/>
        <v>0</v>
      </c>
      <c r="AF74">
        <f t="shared" si="2"/>
        <v>0</v>
      </c>
    </row>
    <row r="75" spans="1:32" ht="15.75" customHeight="1" x14ac:dyDescent="0.2">
      <c r="A75" s="253">
        <v>48</v>
      </c>
      <c r="B75" s="252" t="s">
        <v>200</v>
      </c>
      <c r="C75" s="242">
        <v>9</v>
      </c>
      <c r="D75" s="249" t="s">
        <v>19</v>
      </c>
      <c r="E75" s="261"/>
      <c r="F75" s="261" t="s">
        <v>288</v>
      </c>
      <c r="G75" s="261" t="s">
        <v>289</v>
      </c>
      <c r="H75" s="261" t="s">
        <v>290</v>
      </c>
      <c r="I75" s="68"/>
      <c r="J75" s="68"/>
      <c r="K75" s="265" t="s">
        <v>292</v>
      </c>
      <c r="L75" s="261" t="s">
        <v>293</v>
      </c>
      <c r="M75" s="261" t="s">
        <v>294</v>
      </c>
      <c r="N75" s="263"/>
      <c r="O75" s="124"/>
      <c r="P75" s="224"/>
      <c r="Q75" s="142"/>
      <c r="R75" s="261"/>
      <c r="S75" s="261"/>
      <c r="T75" s="261" t="s">
        <v>301</v>
      </c>
      <c r="U75" s="261" t="s">
        <v>302</v>
      </c>
      <c r="V75" s="261"/>
      <c r="W75" s="270"/>
      <c r="X75" s="261" t="s">
        <v>305</v>
      </c>
      <c r="Y75" s="264"/>
      <c r="Z75" s="264"/>
      <c r="AA75" s="264"/>
      <c r="AB75" s="270"/>
      <c r="AC75" s="147"/>
      <c r="AD75" s="138"/>
      <c r="AE75" s="150">
        <f t="shared" si="3"/>
        <v>9</v>
      </c>
      <c r="AF75">
        <f t="shared" si="2"/>
        <v>9</v>
      </c>
    </row>
    <row r="76" spans="1:32" ht="15.75" hidden="1" customHeight="1" x14ac:dyDescent="0.2">
      <c r="A76" s="253"/>
      <c r="B76" s="252" t="s">
        <v>103</v>
      </c>
      <c r="C76" s="242"/>
      <c r="D76" s="249"/>
      <c r="E76" s="261"/>
      <c r="F76" s="261"/>
      <c r="G76" s="261"/>
      <c r="H76" s="261"/>
      <c r="I76" s="261"/>
      <c r="J76" s="261"/>
      <c r="K76" s="261"/>
      <c r="L76" s="261"/>
      <c r="M76" s="261"/>
      <c r="N76" s="264"/>
      <c r="O76" s="264"/>
      <c r="P76" s="264"/>
      <c r="Q76" s="261"/>
      <c r="R76" s="263"/>
      <c r="S76" s="261"/>
      <c r="T76" s="261"/>
      <c r="U76" s="264"/>
      <c r="V76" s="264"/>
      <c r="W76" s="270"/>
      <c r="X76" s="265"/>
      <c r="Y76" s="264"/>
      <c r="Z76" s="221"/>
      <c r="AA76" s="221"/>
      <c r="AB76" s="221"/>
      <c r="AC76" s="270"/>
      <c r="AD76" s="138"/>
      <c r="AE76" s="150">
        <f t="shared" si="3"/>
        <v>0</v>
      </c>
      <c r="AF76">
        <f t="shared" si="2"/>
        <v>0</v>
      </c>
    </row>
    <row r="77" spans="1:32" ht="15.75" customHeight="1" x14ac:dyDescent="0.2">
      <c r="A77" s="246">
        <v>49</v>
      </c>
      <c r="B77" s="250" t="s">
        <v>63</v>
      </c>
      <c r="C77" s="242">
        <v>9</v>
      </c>
      <c r="D77" s="249"/>
      <c r="E77" s="261"/>
      <c r="F77" s="261"/>
      <c r="G77" s="261"/>
      <c r="H77" s="261"/>
      <c r="I77" s="261"/>
      <c r="J77" s="261"/>
      <c r="K77" s="261"/>
      <c r="L77" s="263"/>
      <c r="M77" s="261"/>
      <c r="N77" s="263"/>
      <c r="O77" s="261"/>
      <c r="P77" s="261"/>
      <c r="Q77" s="70"/>
      <c r="R77" s="261"/>
      <c r="S77" s="261" t="s">
        <v>300</v>
      </c>
      <c r="T77" s="261" t="s">
        <v>301</v>
      </c>
      <c r="U77" s="261"/>
      <c r="V77" s="261" t="s">
        <v>303</v>
      </c>
      <c r="W77" s="304" t="s">
        <v>304</v>
      </c>
      <c r="X77" s="261" t="s">
        <v>305</v>
      </c>
      <c r="Y77" s="261" t="s">
        <v>306</v>
      </c>
      <c r="Z77" s="261" t="s">
        <v>307</v>
      </c>
      <c r="AA77" s="261" t="s">
        <v>308</v>
      </c>
      <c r="AB77" s="270" t="s">
        <v>286</v>
      </c>
      <c r="AC77" s="147"/>
      <c r="AD77" s="138"/>
      <c r="AE77" s="150">
        <f t="shared" si="3"/>
        <v>9</v>
      </c>
      <c r="AF77">
        <f t="shared" si="2"/>
        <v>9</v>
      </c>
    </row>
    <row r="78" spans="1:32" ht="15.75" customHeight="1" x14ac:dyDescent="0.2">
      <c r="A78" s="253">
        <v>50</v>
      </c>
      <c r="B78" s="252" t="s">
        <v>105</v>
      </c>
      <c r="C78" s="242">
        <v>8</v>
      </c>
      <c r="D78" s="249" t="s">
        <v>19</v>
      </c>
      <c r="E78" s="261"/>
      <c r="F78" s="261" t="s">
        <v>288</v>
      </c>
      <c r="G78" s="261"/>
      <c r="H78" s="261" t="s">
        <v>290</v>
      </c>
      <c r="I78" s="261"/>
      <c r="J78" s="68"/>
      <c r="K78" s="261"/>
      <c r="L78" s="261" t="s">
        <v>293</v>
      </c>
      <c r="M78" s="261"/>
      <c r="N78" s="264" t="s">
        <v>295</v>
      </c>
      <c r="O78" s="261"/>
      <c r="P78" s="262"/>
      <c r="Q78" s="263"/>
      <c r="R78" s="261" t="s">
        <v>299</v>
      </c>
      <c r="S78" s="261"/>
      <c r="T78" s="124"/>
      <c r="U78" s="261" t="s">
        <v>302</v>
      </c>
      <c r="V78" s="264" t="s">
        <v>303</v>
      </c>
      <c r="W78" s="270"/>
      <c r="X78" s="261"/>
      <c r="Y78" s="264"/>
      <c r="Z78" s="264" t="s">
        <v>307</v>
      </c>
      <c r="AA78" s="264"/>
      <c r="AB78" s="270"/>
      <c r="AC78" s="270"/>
      <c r="AD78" s="270"/>
      <c r="AE78" s="150">
        <f t="shared" si="3"/>
        <v>8</v>
      </c>
      <c r="AF78">
        <f t="shared" si="2"/>
        <v>8</v>
      </c>
    </row>
    <row r="79" spans="1:32" ht="15.75" customHeight="1" x14ac:dyDescent="0.2">
      <c r="A79" s="253">
        <v>51</v>
      </c>
      <c r="B79" s="252" t="s">
        <v>138</v>
      </c>
      <c r="C79" s="242">
        <v>8</v>
      </c>
      <c r="D79" s="249"/>
      <c r="E79" s="261"/>
      <c r="F79" s="261" t="s">
        <v>288</v>
      </c>
      <c r="G79" s="261" t="s">
        <v>289</v>
      </c>
      <c r="H79" s="261"/>
      <c r="I79" s="262"/>
      <c r="J79" s="261" t="s">
        <v>291</v>
      </c>
      <c r="K79" s="264"/>
      <c r="L79" s="264"/>
      <c r="M79" s="261"/>
      <c r="N79" s="261"/>
      <c r="O79" s="261"/>
      <c r="P79" s="264"/>
      <c r="Q79" s="264" t="s">
        <v>298</v>
      </c>
      <c r="R79" s="263"/>
      <c r="S79" s="261" t="s">
        <v>300</v>
      </c>
      <c r="T79" s="264"/>
      <c r="U79" s="261" t="s">
        <v>302</v>
      </c>
      <c r="V79" s="261" t="s">
        <v>303</v>
      </c>
      <c r="W79" s="264"/>
      <c r="X79" s="261" t="s">
        <v>305</v>
      </c>
      <c r="Y79" s="255"/>
      <c r="Z79" s="261"/>
      <c r="AA79" s="261"/>
      <c r="AB79" s="149"/>
      <c r="AC79" s="270"/>
      <c r="AD79" s="270"/>
      <c r="AE79" s="150">
        <f t="shared" si="3"/>
        <v>8</v>
      </c>
      <c r="AF79">
        <f t="shared" si="2"/>
        <v>8</v>
      </c>
    </row>
    <row r="80" spans="1:32" ht="15.75" customHeight="1" x14ac:dyDescent="0.2">
      <c r="A80" s="253"/>
      <c r="B80" s="252" t="s">
        <v>250</v>
      </c>
      <c r="C80" s="242">
        <v>8</v>
      </c>
      <c r="D80" s="249"/>
      <c r="E80" s="261"/>
      <c r="F80" s="68"/>
      <c r="G80" s="68"/>
      <c r="H80" s="68"/>
      <c r="I80" s="68"/>
      <c r="J80" s="261" t="s">
        <v>291</v>
      </c>
      <c r="K80" s="263"/>
      <c r="L80" s="116"/>
      <c r="M80" s="176"/>
      <c r="N80" s="142"/>
      <c r="O80" s="147"/>
      <c r="P80" s="147"/>
      <c r="Q80" s="142"/>
      <c r="R80" s="147"/>
      <c r="S80" s="264" t="s">
        <v>300</v>
      </c>
      <c r="T80" s="264" t="s">
        <v>301</v>
      </c>
      <c r="U80" s="261" t="s">
        <v>302</v>
      </c>
      <c r="V80" s="261" t="s">
        <v>303</v>
      </c>
      <c r="W80" s="304" t="s">
        <v>304</v>
      </c>
      <c r="X80" s="261" t="s">
        <v>305</v>
      </c>
      <c r="Y80" s="298"/>
      <c r="Z80" s="221"/>
      <c r="AA80" s="221"/>
      <c r="AB80" s="270" t="s">
        <v>286</v>
      </c>
      <c r="AC80" s="138"/>
      <c r="AD80" s="138"/>
      <c r="AE80" s="150">
        <f t="shared" si="3"/>
        <v>8</v>
      </c>
      <c r="AF80">
        <f t="shared" si="2"/>
        <v>8</v>
      </c>
    </row>
    <row r="81" spans="1:32" ht="15.75" customHeight="1" x14ac:dyDescent="0.2">
      <c r="A81" s="246">
        <v>53</v>
      </c>
      <c r="B81" s="250" t="s">
        <v>78</v>
      </c>
      <c r="C81" s="242">
        <v>7</v>
      </c>
      <c r="D81" s="249"/>
      <c r="E81" s="261"/>
      <c r="F81" s="261"/>
      <c r="G81" s="261"/>
      <c r="H81" s="261"/>
      <c r="I81" s="261"/>
      <c r="J81" s="261"/>
      <c r="K81" s="261"/>
      <c r="L81" s="263"/>
      <c r="M81" s="264" t="s">
        <v>294</v>
      </c>
      <c r="N81" s="263"/>
      <c r="O81" s="261" t="s">
        <v>296</v>
      </c>
      <c r="P81" s="261" t="s">
        <v>297</v>
      </c>
      <c r="Q81" s="261" t="s">
        <v>298</v>
      </c>
      <c r="R81" s="264"/>
      <c r="S81" s="261"/>
      <c r="T81" s="261"/>
      <c r="U81" s="264"/>
      <c r="V81" s="264"/>
      <c r="W81" s="261"/>
      <c r="X81" s="261"/>
      <c r="Y81" s="264" t="s">
        <v>306</v>
      </c>
      <c r="Z81" s="264" t="s">
        <v>307</v>
      </c>
      <c r="AA81" s="264"/>
      <c r="AB81" s="270" t="s">
        <v>286</v>
      </c>
      <c r="AC81" s="270"/>
      <c r="AD81" s="138"/>
      <c r="AE81" s="150">
        <f t="shared" si="3"/>
        <v>7</v>
      </c>
      <c r="AF81">
        <f t="shared" si="2"/>
        <v>7</v>
      </c>
    </row>
    <row r="82" spans="1:32" ht="15.75" hidden="1" customHeight="1" x14ac:dyDescent="0.2">
      <c r="A82" s="253"/>
      <c r="B82" s="252" t="s">
        <v>112</v>
      </c>
      <c r="C82" s="242"/>
      <c r="D82" s="249"/>
      <c r="E82" s="261"/>
      <c r="F82" s="68"/>
      <c r="G82" s="68"/>
      <c r="H82" s="68"/>
      <c r="I82" s="68"/>
      <c r="J82" s="261"/>
      <c r="K82" s="207"/>
      <c r="L82" s="263"/>
      <c r="M82" s="221"/>
      <c r="N82" s="147"/>
      <c r="O82" s="147"/>
      <c r="P82" s="124"/>
      <c r="Q82" s="147"/>
      <c r="R82" s="124"/>
      <c r="S82" s="261"/>
      <c r="T82" s="264"/>
      <c r="U82" s="131"/>
      <c r="V82" s="264"/>
      <c r="W82" s="264"/>
      <c r="X82" s="207"/>
      <c r="Y82" s="264"/>
      <c r="Z82" s="221"/>
      <c r="AA82" s="221"/>
      <c r="AB82" s="131"/>
      <c r="AC82" s="147"/>
      <c r="AD82" s="270"/>
      <c r="AE82" s="150">
        <f t="shared" si="3"/>
        <v>0</v>
      </c>
      <c r="AF82">
        <f t="shared" si="2"/>
        <v>0</v>
      </c>
    </row>
    <row r="83" spans="1:32" ht="15.75" hidden="1" customHeight="1" x14ac:dyDescent="0.2">
      <c r="A83" s="253"/>
      <c r="B83" s="252" t="s">
        <v>113</v>
      </c>
      <c r="C83" s="242"/>
      <c r="D83" s="249"/>
      <c r="E83" s="261"/>
      <c r="F83" s="68"/>
      <c r="G83" s="68"/>
      <c r="H83" s="68"/>
      <c r="I83" s="115"/>
      <c r="J83" s="262"/>
      <c r="K83" s="207"/>
      <c r="L83" s="147"/>
      <c r="M83" s="264"/>
      <c r="N83" s="261"/>
      <c r="O83" s="116"/>
      <c r="P83" s="116"/>
      <c r="Q83" s="264"/>
      <c r="R83" s="147"/>
      <c r="S83" s="124"/>
      <c r="T83" s="264"/>
      <c r="U83" s="131"/>
      <c r="V83" s="131"/>
      <c r="W83" s="131"/>
      <c r="X83" s="136"/>
      <c r="Y83" s="255"/>
      <c r="Z83" s="221"/>
      <c r="AA83" s="221"/>
      <c r="AB83" s="221"/>
      <c r="AC83" s="147"/>
      <c r="AD83" s="138"/>
      <c r="AE83" s="150">
        <f t="shared" si="3"/>
        <v>0</v>
      </c>
      <c r="AF83">
        <f t="shared" si="2"/>
        <v>0</v>
      </c>
    </row>
    <row r="84" spans="1:32" ht="15.75" hidden="1" customHeight="1" x14ac:dyDescent="0.2">
      <c r="A84" s="253"/>
      <c r="B84" s="252" t="s">
        <v>114</v>
      </c>
      <c r="C84" s="242"/>
      <c r="D84" s="249"/>
      <c r="E84" s="261"/>
      <c r="F84" s="261"/>
      <c r="G84" s="68"/>
      <c r="H84" s="261"/>
      <c r="I84" s="262"/>
      <c r="J84" s="115"/>
      <c r="K84" s="263"/>
      <c r="L84" s="263"/>
      <c r="M84" s="131"/>
      <c r="N84" s="264"/>
      <c r="O84" s="147"/>
      <c r="P84" s="147"/>
      <c r="Q84" s="124"/>
      <c r="R84" s="147"/>
      <c r="S84" s="263"/>
      <c r="T84" s="263"/>
      <c r="U84" s="131"/>
      <c r="V84" s="141"/>
      <c r="W84" s="131"/>
      <c r="X84" s="138"/>
      <c r="Y84" s="264"/>
      <c r="Z84" s="264"/>
      <c r="AA84" s="264"/>
      <c r="AB84" s="221"/>
      <c r="AC84" s="147"/>
      <c r="AD84" s="270"/>
      <c r="AE84" s="150">
        <f t="shared" si="3"/>
        <v>0</v>
      </c>
      <c r="AF84">
        <f t="shared" si="2"/>
        <v>0</v>
      </c>
    </row>
    <row r="85" spans="1:32" ht="15.75" hidden="1" customHeight="1" x14ac:dyDescent="0.2">
      <c r="A85" s="253"/>
      <c r="B85" s="252" t="s">
        <v>115</v>
      </c>
      <c r="C85" s="242"/>
      <c r="D85" s="249"/>
      <c r="E85" s="261"/>
      <c r="F85" s="261"/>
      <c r="G85" s="68"/>
      <c r="H85" s="68"/>
      <c r="I85" s="68"/>
      <c r="J85" s="68"/>
      <c r="K85" s="207"/>
      <c r="L85" s="147"/>
      <c r="M85" s="176"/>
      <c r="N85" s="261"/>
      <c r="O85" s="261"/>
      <c r="P85" s="147"/>
      <c r="Q85" s="147"/>
      <c r="R85" s="124"/>
      <c r="S85" s="147"/>
      <c r="T85" s="147"/>
      <c r="U85" s="221"/>
      <c r="V85" s="131"/>
      <c r="W85" s="176"/>
      <c r="X85" s="263"/>
      <c r="Y85" s="131"/>
      <c r="Z85" s="221"/>
      <c r="AA85" s="221"/>
      <c r="AB85" s="270"/>
      <c r="AC85" s="147"/>
      <c r="AD85" s="270"/>
      <c r="AE85" s="150">
        <f t="shared" si="3"/>
        <v>0</v>
      </c>
      <c r="AF85">
        <f t="shared" si="2"/>
        <v>0</v>
      </c>
    </row>
    <row r="86" spans="1:32" ht="15.75" hidden="1" customHeight="1" x14ac:dyDescent="0.2">
      <c r="A86" s="253"/>
      <c r="B86" s="252" t="s">
        <v>116</v>
      </c>
      <c r="C86" s="242"/>
      <c r="D86" s="249"/>
      <c r="E86" s="261"/>
      <c r="F86" s="68"/>
      <c r="G86" s="261"/>
      <c r="H86" s="261"/>
      <c r="I86" s="262"/>
      <c r="J86" s="115"/>
      <c r="K86" s="207"/>
      <c r="L86" s="264"/>
      <c r="M86" s="131"/>
      <c r="N86" s="147"/>
      <c r="O86" s="264"/>
      <c r="P86" s="263"/>
      <c r="Q86" s="147"/>
      <c r="R86" s="147"/>
      <c r="S86" s="147"/>
      <c r="T86" s="147"/>
      <c r="U86" s="221"/>
      <c r="V86" s="221"/>
      <c r="W86" s="264"/>
      <c r="X86" s="207"/>
      <c r="Y86" s="255"/>
      <c r="Z86" s="131"/>
      <c r="AA86" s="131"/>
      <c r="AB86" s="221"/>
      <c r="AC86" s="138"/>
      <c r="AD86" s="138"/>
      <c r="AE86" s="150">
        <f t="shared" si="3"/>
        <v>0</v>
      </c>
      <c r="AF86">
        <f t="shared" si="2"/>
        <v>0</v>
      </c>
    </row>
    <row r="87" spans="1:32" ht="15.75" hidden="1" customHeight="1" x14ac:dyDescent="0.2">
      <c r="A87" s="246"/>
      <c r="B87" s="252" t="s">
        <v>117</v>
      </c>
      <c r="C87" s="242"/>
      <c r="D87" s="249"/>
      <c r="E87" s="261"/>
      <c r="F87" s="261"/>
      <c r="G87" s="261"/>
      <c r="H87" s="261"/>
      <c r="I87" s="261"/>
      <c r="J87" s="261"/>
      <c r="K87" s="261"/>
      <c r="L87" s="264"/>
      <c r="M87" s="264"/>
      <c r="N87" s="264"/>
      <c r="O87" s="261"/>
      <c r="P87" s="124"/>
      <c r="Q87" s="261"/>
      <c r="R87" s="264"/>
      <c r="S87" s="264"/>
      <c r="T87" s="264"/>
      <c r="U87" s="261"/>
      <c r="V87" s="264"/>
      <c r="W87" s="261"/>
      <c r="X87" s="265"/>
      <c r="Y87" s="264"/>
      <c r="Z87" s="261"/>
      <c r="AA87" s="261"/>
      <c r="AB87" s="221"/>
      <c r="AC87" s="147"/>
      <c r="AD87" s="270"/>
      <c r="AE87" s="150">
        <f t="shared" si="3"/>
        <v>0</v>
      </c>
      <c r="AF87">
        <f t="shared" si="2"/>
        <v>0</v>
      </c>
    </row>
    <row r="88" spans="1:32" ht="15.75" hidden="1" customHeight="1" x14ac:dyDescent="0.2">
      <c r="A88" s="253"/>
      <c r="B88" s="252" t="s">
        <v>118</v>
      </c>
      <c r="C88" s="242"/>
      <c r="D88" s="249"/>
      <c r="E88" s="261"/>
      <c r="F88" s="261"/>
      <c r="G88" s="261"/>
      <c r="H88" s="261"/>
      <c r="I88" s="261"/>
      <c r="J88" s="261"/>
      <c r="K88" s="265"/>
      <c r="L88" s="124"/>
      <c r="M88" s="141"/>
      <c r="N88" s="264"/>
      <c r="O88" s="70"/>
      <c r="P88" s="116"/>
      <c r="Q88" s="261"/>
      <c r="R88" s="142"/>
      <c r="S88" s="261"/>
      <c r="T88" s="207"/>
      <c r="U88" s="131"/>
      <c r="V88" s="141"/>
      <c r="W88" s="131"/>
      <c r="X88" s="136"/>
      <c r="Y88" s="131"/>
      <c r="Z88" s="221"/>
      <c r="AA88" s="221"/>
      <c r="AB88" s="131"/>
      <c r="AC88" s="138"/>
      <c r="AD88" s="136"/>
      <c r="AE88" s="150">
        <f t="shared" si="3"/>
        <v>0</v>
      </c>
      <c r="AF88">
        <f t="shared" si="2"/>
        <v>0</v>
      </c>
    </row>
    <row r="89" spans="1:32" ht="15.75" hidden="1" customHeight="1" x14ac:dyDescent="0.2">
      <c r="A89" s="246"/>
      <c r="B89" s="252" t="s">
        <v>119</v>
      </c>
      <c r="C89" s="242"/>
      <c r="D89" s="249"/>
      <c r="E89" s="261"/>
      <c r="F89" s="261"/>
      <c r="G89" s="261"/>
      <c r="H89" s="261"/>
      <c r="I89" s="261"/>
      <c r="J89" s="261"/>
      <c r="K89" s="261"/>
      <c r="L89" s="261"/>
      <c r="M89" s="264"/>
      <c r="N89" s="264"/>
      <c r="O89" s="261"/>
      <c r="P89" s="261"/>
      <c r="Q89" s="261"/>
      <c r="R89" s="264"/>
      <c r="S89" s="265"/>
      <c r="T89" s="265"/>
      <c r="U89" s="264"/>
      <c r="V89" s="264"/>
      <c r="W89" s="264"/>
      <c r="X89" s="264"/>
      <c r="Y89" s="264"/>
      <c r="Z89" s="38"/>
      <c r="AA89" s="38"/>
      <c r="AB89" s="131"/>
      <c r="AC89" s="147"/>
      <c r="AD89" s="136"/>
      <c r="AE89" s="150">
        <f t="shared" si="3"/>
        <v>0</v>
      </c>
      <c r="AF89">
        <f t="shared" si="2"/>
        <v>0</v>
      </c>
    </row>
    <row r="90" spans="1:32" ht="15.75" hidden="1" customHeight="1" x14ac:dyDescent="0.2">
      <c r="A90" s="246"/>
      <c r="B90" s="252" t="s">
        <v>120</v>
      </c>
      <c r="C90" s="242"/>
      <c r="D90" s="249"/>
      <c r="E90" s="261"/>
      <c r="F90" s="261"/>
      <c r="G90" s="261"/>
      <c r="H90" s="261"/>
      <c r="I90" s="261"/>
      <c r="J90" s="261"/>
      <c r="K90" s="207"/>
      <c r="L90" s="147"/>
      <c r="M90" s="176"/>
      <c r="N90" s="261"/>
      <c r="O90" s="124"/>
      <c r="P90" s="142"/>
      <c r="Q90" s="147"/>
      <c r="R90" s="116"/>
      <c r="S90" s="147"/>
      <c r="T90" s="263"/>
      <c r="U90" s="131"/>
      <c r="V90" s="221"/>
      <c r="W90" s="131"/>
      <c r="X90" s="207"/>
      <c r="Y90" s="149"/>
      <c r="Z90" s="116"/>
      <c r="AA90" s="116"/>
      <c r="AB90" s="131"/>
      <c r="AC90" s="147"/>
      <c r="AD90" s="138"/>
      <c r="AE90" s="150">
        <f t="shared" si="3"/>
        <v>0</v>
      </c>
      <c r="AF90">
        <f t="shared" si="2"/>
        <v>0</v>
      </c>
    </row>
    <row r="91" spans="1:32" ht="15.75" customHeight="1" x14ac:dyDescent="0.2">
      <c r="A91" s="253"/>
      <c r="B91" s="252" t="s">
        <v>197</v>
      </c>
      <c r="C91" s="242">
        <v>7</v>
      </c>
      <c r="D91" s="249"/>
      <c r="E91" s="115"/>
      <c r="F91" s="261" t="s">
        <v>288</v>
      </c>
      <c r="G91" s="261"/>
      <c r="H91" s="261" t="s">
        <v>290</v>
      </c>
      <c r="I91" s="261"/>
      <c r="J91" s="261" t="s">
        <v>291</v>
      </c>
      <c r="K91" s="261"/>
      <c r="L91" s="263"/>
      <c r="M91" s="261"/>
      <c r="N91" s="261"/>
      <c r="O91" s="261" t="s">
        <v>296</v>
      </c>
      <c r="P91" s="262"/>
      <c r="Q91" s="124"/>
      <c r="R91" s="264"/>
      <c r="S91" s="261"/>
      <c r="T91" s="265"/>
      <c r="U91" s="264"/>
      <c r="V91" s="261" t="s">
        <v>303</v>
      </c>
      <c r="W91" s="270"/>
      <c r="X91" s="261"/>
      <c r="Y91" s="264"/>
      <c r="Z91" s="264"/>
      <c r="AA91" s="264" t="s">
        <v>308</v>
      </c>
      <c r="AB91" s="270" t="s">
        <v>286</v>
      </c>
      <c r="AC91" s="138"/>
      <c r="AD91" s="270"/>
      <c r="AE91" s="150">
        <f t="shared" si="3"/>
        <v>7</v>
      </c>
      <c r="AF91">
        <f t="shared" si="2"/>
        <v>7</v>
      </c>
    </row>
    <row r="92" spans="1:32" ht="15.75" hidden="1" customHeight="1" x14ac:dyDescent="0.2">
      <c r="A92" s="246"/>
      <c r="B92" s="252" t="s">
        <v>122</v>
      </c>
      <c r="C92" s="242"/>
      <c r="D92" s="249"/>
      <c r="E92" s="262"/>
      <c r="F92" s="68"/>
      <c r="G92" s="261"/>
      <c r="H92" s="261"/>
      <c r="I92" s="261"/>
      <c r="J92" s="261"/>
      <c r="K92" s="207"/>
      <c r="L92" s="263"/>
      <c r="M92" s="261"/>
      <c r="N92" s="263"/>
      <c r="O92" s="264"/>
      <c r="P92" s="264"/>
      <c r="Q92" s="264"/>
      <c r="R92" s="263"/>
      <c r="S92" s="263"/>
      <c r="T92" s="261"/>
      <c r="U92" s="264"/>
      <c r="V92" s="261"/>
      <c r="W92" s="264"/>
      <c r="X92" s="136"/>
      <c r="Y92" s="264"/>
      <c r="Z92" s="221"/>
      <c r="AA92" s="221"/>
      <c r="AB92" s="270"/>
      <c r="AC92" s="147"/>
      <c r="AD92" s="138"/>
      <c r="AE92" s="150">
        <f t="shared" si="3"/>
        <v>0</v>
      </c>
      <c r="AF92">
        <f t="shared" si="2"/>
        <v>0</v>
      </c>
    </row>
    <row r="93" spans="1:32" ht="15.75" customHeight="1" x14ac:dyDescent="0.2">
      <c r="A93" s="128">
        <v>55</v>
      </c>
      <c r="B93" s="250" t="s">
        <v>59</v>
      </c>
      <c r="C93" s="242">
        <v>6</v>
      </c>
      <c r="D93" s="249" t="s">
        <v>19</v>
      </c>
      <c r="E93" s="261"/>
      <c r="F93" s="261"/>
      <c r="G93" s="261"/>
      <c r="H93" s="261"/>
      <c r="I93" s="261"/>
      <c r="J93" s="261"/>
      <c r="K93" s="261"/>
      <c r="L93" s="264"/>
      <c r="M93" s="261"/>
      <c r="N93" s="261"/>
      <c r="O93" s="261"/>
      <c r="P93" s="261" t="s">
        <v>297</v>
      </c>
      <c r="Q93" s="264"/>
      <c r="R93" s="261" t="s">
        <v>299</v>
      </c>
      <c r="S93" s="147"/>
      <c r="T93" s="261"/>
      <c r="U93" s="261"/>
      <c r="V93" s="264" t="s">
        <v>303</v>
      </c>
      <c r="W93" s="304" t="s">
        <v>304</v>
      </c>
      <c r="X93" s="263"/>
      <c r="Y93" s="264" t="s">
        <v>306</v>
      </c>
      <c r="Z93" s="264" t="s">
        <v>307</v>
      </c>
      <c r="AA93" s="264"/>
      <c r="AB93" s="221"/>
      <c r="AC93" s="147"/>
      <c r="AD93" s="270"/>
      <c r="AE93" s="150">
        <f t="shared" si="3"/>
        <v>6</v>
      </c>
      <c r="AF93">
        <f t="shared" si="2"/>
        <v>6</v>
      </c>
    </row>
    <row r="94" spans="1:32" ht="15.75" customHeight="1" x14ac:dyDescent="0.2">
      <c r="A94" s="253"/>
      <c r="B94" s="252" t="s">
        <v>134</v>
      </c>
      <c r="C94" s="242">
        <v>6</v>
      </c>
      <c r="D94" s="249" t="s">
        <v>19</v>
      </c>
      <c r="E94" s="261"/>
      <c r="F94" s="261" t="s">
        <v>288</v>
      </c>
      <c r="G94" s="261"/>
      <c r="H94" s="261"/>
      <c r="I94" s="261"/>
      <c r="J94" s="261"/>
      <c r="K94" s="265" t="s">
        <v>292</v>
      </c>
      <c r="L94" s="264"/>
      <c r="M94" s="264" t="s">
        <v>294</v>
      </c>
      <c r="N94" s="264" t="s">
        <v>295</v>
      </c>
      <c r="O94" s="261" t="s">
        <v>296</v>
      </c>
      <c r="P94" s="264"/>
      <c r="Q94" s="261"/>
      <c r="R94" s="261" t="s">
        <v>299</v>
      </c>
      <c r="S94" s="264"/>
      <c r="T94" s="265"/>
      <c r="U94" s="264"/>
      <c r="V94" s="264"/>
      <c r="W94" s="304"/>
      <c r="X94" s="265"/>
      <c r="Y94" s="261"/>
      <c r="Z94" s="261"/>
      <c r="AA94" s="264"/>
      <c r="AB94" s="131"/>
      <c r="AC94" s="270"/>
      <c r="AD94" s="138"/>
      <c r="AE94" s="150">
        <f t="shared" si="3"/>
        <v>6</v>
      </c>
      <c r="AF94">
        <f t="shared" si="2"/>
        <v>6</v>
      </c>
    </row>
    <row r="95" spans="1:32" ht="15.75" customHeight="1" x14ac:dyDescent="0.2">
      <c r="A95" s="253">
        <v>57</v>
      </c>
      <c r="B95" s="252" t="s">
        <v>125</v>
      </c>
      <c r="C95" s="242">
        <v>6</v>
      </c>
      <c r="D95" s="249"/>
      <c r="E95" s="262" t="s">
        <v>286</v>
      </c>
      <c r="F95" s="261"/>
      <c r="G95" s="261"/>
      <c r="H95" s="261"/>
      <c r="I95" s="261"/>
      <c r="J95" s="261" t="s">
        <v>291</v>
      </c>
      <c r="K95" s="261"/>
      <c r="L95" s="263"/>
      <c r="M95" s="261"/>
      <c r="N95" s="147"/>
      <c r="O95" s="264" t="s">
        <v>296</v>
      </c>
      <c r="P95" s="147"/>
      <c r="Q95" s="264"/>
      <c r="R95" s="264"/>
      <c r="S95" s="264"/>
      <c r="T95" s="265" t="s">
        <v>301</v>
      </c>
      <c r="U95" s="264"/>
      <c r="V95" s="261"/>
      <c r="W95" s="304" t="s">
        <v>304</v>
      </c>
      <c r="X95" s="265"/>
      <c r="Y95" s="264"/>
      <c r="Z95" s="264"/>
      <c r="AA95" s="264"/>
      <c r="AB95" s="270" t="s">
        <v>286</v>
      </c>
      <c r="AC95" s="147"/>
      <c r="AD95" s="138"/>
      <c r="AE95" s="150">
        <f t="shared" si="3"/>
        <v>5</v>
      </c>
      <c r="AF95">
        <f t="shared" si="2"/>
        <v>6</v>
      </c>
    </row>
    <row r="96" spans="1:32" ht="15.75" customHeight="1" x14ac:dyDescent="0.2">
      <c r="A96" s="253"/>
      <c r="B96" s="252" t="s">
        <v>161</v>
      </c>
      <c r="C96" s="242">
        <v>6</v>
      </c>
      <c r="D96" s="249"/>
      <c r="E96" s="261"/>
      <c r="F96" s="261" t="s">
        <v>288</v>
      </c>
      <c r="G96" s="261" t="s">
        <v>289</v>
      </c>
      <c r="H96" s="261" t="s">
        <v>290</v>
      </c>
      <c r="I96" s="68"/>
      <c r="J96" s="70"/>
      <c r="K96" s="261"/>
      <c r="L96" s="263"/>
      <c r="M96" s="261"/>
      <c r="N96" s="261"/>
      <c r="O96" s="261"/>
      <c r="P96" s="124"/>
      <c r="Q96" s="264" t="s">
        <v>298</v>
      </c>
      <c r="R96" s="142"/>
      <c r="S96" s="142"/>
      <c r="T96" s="265"/>
      <c r="U96" s="264"/>
      <c r="V96" s="221"/>
      <c r="W96" s="261"/>
      <c r="X96" s="261" t="s">
        <v>305</v>
      </c>
      <c r="Y96" s="141"/>
      <c r="Z96" s="261"/>
      <c r="AA96" s="261" t="s">
        <v>308</v>
      </c>
      <c r="AB96" s="52"/>
      <c r="AC96" s="207"/>
      <c r="AD96" s="138"/>
      <c r="AE96" s="150">
        <f t="shared" si="3"/>
        <v>6</v>
      </c>
      <c r="AF96">
        <f t="shared" si="2"/>
        <v>6</v>
      </c>
    </row>
    <row r="97" spans="1:32" ht="15.75" customHeight="1" x14ac:dyDescent="0.2">
      <c r="A97" s="253"/>
      <c r="B97" s="252" t="s">
        <v>219</v>
      </c>
      <c r="C97" s="242">
        <v>6</v>
      </c>
      <c r="D97" s="249"/>
      <c r="E97" s="261"/>
      <c r="F97" s="261"/>
      <c r="G97" s="261" t="s">
        <v>289</v>
      </c>
      <c r="H97" s="261" t="s">
        <v>290</v>
      </c>
      <c r="I97" s="68"/>
      <c r="J97" s="261" t="s">
        <v>291</v>
      </c>
      <c r="K97" s="261"/>
      <c r="L97" s="147"/>
      <c r="M97" s="261" t="s">
        <v>294</v>
      </c>
      <c r="N97" s="264"/>
      <c r="O97" s="261"/>
      <c r="P97" s="261" t="s">
        <v>297</v>
      </c>
      <c r="Q97" s="261"/>
      <c r="R97" s="261"/>
      <c r="S97" s="263"/>
      <c r="T97" s="52"/>
      <c r="U97" s="264" t="s">
        <v>302</v>
      </c>
      <c r="V97" s="127"/>
      <c r="W97" s="261"/>
      <c r="X97" s="296"/>
      <c r="Y97" s="141"/>
      <c r="Z97" s="70"/>
      <c r="AA97" s="116"/>
      <c r="AB97" s="221"/>
      <c r="AC97" s="147"/>
      <c r="AD97" s="138"/>
      <c r="AE97" s="150">
        <f t="shared" si="3"/>
        <v>6</v>
      </c>
      <c r="AF97">
        <f t="shared" si="2"/>
        <v>6</v>
      </c>
    </row>
    <row r="98" spans="1:32" ht="15.75" hidden="1" customHeight="1" x14ac:dyDescent="0.2">
      <c r="A98" s="253"/>
      <c r="B98" s="252" t="s">
        <v>128</v>
      </c>
      <c r="C98" s="242"/>
      <c r="D98" s="249"/>
      <c r="E98" s="261"/>
      <c r="F98" s="68"/>
      <c r="G98" s="68"/>
      <c r="H98" s="68"/>
      <c r="I98" s="68"/>
      <c r="J98" s="261"/>
      <c r="K98" s="207"/>
      <c r="L98" s="207"/>
      <c r="M98" s="221"/>
      <c r="N98" s="147"/>
      <c r="O98" s="147"/>
      <c r="P98" s="122"/>
      <c r="Q98" s="207"/>
      <c r="R98" s="142"/>
      <c r="S98" s="264"/>
      <c r="T98" s="122"/>
      <c r="U98" s="141"/>
      <c r="V98" s="265"/>
      <c r="W98" s="264"/>
      <c r="X98" s="147"/>
      <c r="Y98" s="264"/>
      <c r="Z98" s="221"/>
      <c r="AA98" s="221"/>
      <c r="AB98" s="131"/>
      <c r="AC98" s="147"/>
      <c r="AD98" s="270"/>
      <c r="AE98" s="150">
        <f t="shared" si="3"/>
        <v>0</v>
      </c>
      <c r="AF98">
        <f t="shared" si="2"/>
        <v>0</v>
      </c>
    </row>
    <row r="99" spans="1:32" ht="15.75" hidden="1" customHeight="1" x14ac:dyDescent="0.2">
      <c r="A99" s="246"/>
      <c r="B99" s="252" t="s">
        <v>129</v>
      </c>
      <c r="C99" s="242"/>
      <c r="D99" s="249"/>
      <c r="E99" s="261"/>
      <c r="F99" s="68"/>
      <c r="G99" s="261"/>
      <c r="H99" s="261"/>
      <c r="I99" s="261"/>
      <c r="J99" s="261"/>
      <c r="K99" s="265"/>
      <c r="L99" s="207"/>
      <c r="M99" s="261"/>
      <c r="N99" s="263"/>
      <c r="O99" s="147"/>
      <c r="P99" s="263"/>
      <c r="Q99" s="265"/>
      <c r="R99" s="264"/>
      <c r="S99" s="124"/>
      <c r="T99" s="265"/>
      <c r="U99" s="265"/>
      <c r="V99" s="38"/>
      <c r="W99" s="264"/>
      <c r="X99" s="207"/>
      <c r="Y99" s="131"/>
      <c r="Z99" s="221"/>
      <c r="AA99" s="221"/>
      <c r="AB99" s="149"/>
      <c r="AC99" s="116"/>
      <c r="AD99" s="138"/>
      <c r="AE99" s="150">
        <f t="shared" si="3"/>
        <v>0</v>
      </c>
      <c r="AF99">
        <f t="shared" si="2"/>
        <v>0</v>
      </c>
    </row>
    <row r="100" spans="1:32" ht="15.75" hidden="1" customHeight="1" x14ac:dyDescent="0.2">
      <c r="A100" s="253"/>
      <c r="B100" s="252" t="s">
        <v>130</v>
      </c>
      <c r="C100" s="242"/>
      <c r="D100" s="249"/>
      <c r="E100" s="261"/>
      <c r="F100" s="261"/>
      <c r="G100" s="261"/>
      <c r="H100" s="261"/>
      <c r="I100" s="261"/>
      <c r="J100" s="261"/>
      <c r="K100" s="261"/>
      <c r="L100" s="142"/>
      <c r="M100" s="261"/>
      <c r="N100" s="264"/>
      <c r="O100" s="116"/>
      <c r="P100" s="207"/>
      <c r="Q100" s="265"/>
      <c r="R100" s="264"/>
      <c r="S100" s="264"/>
      <c r="T100" s="265"/>
      <c r="U100" s="127"/>
      <c r="V100" s="127"/>
      <c r="W100" s="131"/>
      <c r="X100" s="136"/>
      <c r="Y100" s="131"/>
      <c r="Z100" s="221"/>
      <c r="AA100" s="221"/>
      <c r="AB100" s="270"/>
      <c r="AC100" s="147"/>
      <c r="AD100" s="138"/>
      <c r="AE100" s="150">
        <f t="shared" si="3"/>
        <v>0</v>
      </c>
      <c r="AF100">
        <f t="shared" si="2"/>
        <v>0</v>
      </c>
    </row>
    <row r="101" spans="1:32" ht="15.75" hidden="1" customHeight="1" x14ac:dyDescent="0.2">
      <c r="A101" s="253"/>
      <c r="B101" s="252" t="s">
        <v>131</v>
      </c>
      <c r="C101" s="242"/>
      <c r="D101" s="249"/>
      <c r="E101" s="261"/>
      <c r="F101" s="68"/>
      <c r="G101" s="68"/>
      <c r="H101" s="261"/>
      <c r="I101" s="262"/>
      <c r="J101" s="262"/>
      <c r="K101" s="207"/>
      <c r="L101" s="207"/>
      <c r="M101" s="221"/>
      <c r="N101" s="264"/>
      <c r="O101" s="124"/>
      <c r="P101" s="265"/>
      <c r="Q101" s="207"/>
      <c r="R101" s="124"/>
      <c r="S101" s="207"/>
      <c r="T101" s="207"/>
      <c r="U101" s="38"/>
      <c r="V101" s="127"/>
      <c r="W101" s="221"/>
      <c r="X101" s="207"/>
      <c r="Y101" s="131"/>
      <c r="Z101" s="221"/>
      <c r="AA101" s="221"/>
      <c r="AB101" s="221"/>
      <c r="AC101" s="147"/>
      <c r="AD101" s="138"/>
      <c r="AE101" s="150">
        <f t="shared" si="3"/>
        <v>0</v>
      </c>
      <c r="AF101">
        <f t="shared" si="2"/>
        <v>0</v>
      </c>
    </row>
    <row r="102" spans="1:32" ht="15.75" hidden="1" customHeight="1" x14ac:dyDescent="0.2">
      <c r="A102" s="253"/>
      <c r="B102" s="252" t="s">
        <v>132</v>
      </c>
      <c r="C102" s="242"/>
      <c r="D102" s="249"/>
      <c r="E102" s="261"/>
      <c r="F102" s="68"/>
      <c r="G102" s="261"/>
      <c r="H102" s="261"/>
      <c r="I102" s="261"/>
      <c r="J102" s="68"/>
      <c r="K102" s="261"/>
      <c r="L102" s="261"/>
      <c r="M102" s="261"/>
      <c r="N102" s="124"/>
      <c r="O102" s="142"/>
      <c r="P102" s="207"/>
      <c r="Q102" s="116"/>
      <c r="R102" s="261"/>
      <c r="S102" s="122"/>
      <c r="T102" s="122"/>
      <c r="U102" s="265"/>
      <c r="V102" s="265"/>
      <c r="W102" s="264"/>
      <c r="X102" s="265"/>
      <c r="Y102" s="264"/>
      <c r="Z102" s="261"/>
      <c r="AA102" s="261"/>
      <c r="AB102" s="221"/>
      <c r="AC102" s="147"/>
      <c r="AD102" s="138"/>
      <c r="AE102" s="150">
        <f t="shared" si="3"/>
        <v>0</v>
      </c>
      <c r="AF102">
        <f t="shared" si="2"/>
        <v>0</v>
      </c>
    </row>
    <row r="103" spans="1:32" ht="15.75" hidden="1" customHeight="1" x14ac:dyDescent="0.2">
      <c r="A103" s="246"/>
      <c r="B103" s="252" t="s">
        <v>133</v>
      </c>
      <c r="C103" s="242"/>
      <c r="D103" s="249"/>
      <c r="E103" s="261"/>
      <c r="F103" s="68"/>
      <c r="G103" s="261"/>
      <c r="H103" s="68"/>
      <c r="I103" s="68"/>
      <c r="J103" s="70"/>
      <c r="K103" s="207"/>
      <c r="L103" s="147"/>
      <c r="M103" s="221"/>
      <c r="N103" s="147"/>
      <c r="O103" s="264"/>
      <c r="P103" s="207"/>
      <c r="Q103" s="124"/>
      <c r="R103" s="207"/>
      <c r="S103" s="207"/>
      <c r="T103" s="263"/>
      <c r="U103" s="261"/>
      <c r="V103" s="265"/>
      <c r="W103" s="131"/>
      <c r="X103" s="136"/>
      <c r="Y103" s="264"/>
      <c r="Z103" s="221"/>
      <c r="AA103" s="221"/>
      <c r="AB103" s="221"/>
      <c r="AC103" s="147"/>
      <c r="AD103" s="138"/>
      <c r="AE103" s="150">
        <f t="shared" si="3"/>
        <v>0</v>
      </c>
      <c r="AF103">
        <f t="shared" si="2"/>
        <v>0</v>
      </c>
    </row>
    <row r="104" spans="1:32" ht="15.75" customHeight="1" x14ac:dyDescent="0.2">
      <c r="A104" s="253"/>
      <c r="B104" s="252" t="s">
        <v>102</v>
      </c>
      <c r="C104" s="242">
        <v>6</v>
      </c>
      <c r="D104" s="249"/>
      <c r="E104" s="261" t="s">
        <v>286</v>
      </c>
      <c r="F104" s="261" t="s">
        <v>288</v>
      </c>
      <c r="G104" s="68"/>
      <c r="H104" s="68"/>
      <c r="I104" s="68"/>
      <c r="J104" s="70"/>
      <c r="K104" s="261"/>
      <c r="L104" s="264" t="s">
        <v>293</v>
      </c>
      <c r="M104" s="261"/>
      <c r="N104" s="261" t="s">
        <v>295</v>
      </c>
      <c r="O104" s="261" t="s">
        <v>296</v>
      </c>
      <c r="P104" s="142"/>
      <c r="Q104" s="264"/>
      <c r="R104" s="265"/>
      <c r="S104" s="261"/>
      <c r="T104" s="265"/>
      <c r="U104" s="261"/>
      <c r="V104" s="261"/>
      <c r="W104" s="304"/>
      <c r="X104" s="136"/>
      <c r="Y104" s="261"/>
      <c r="Z104" s="261"/>
      <c r="AA104" s="261" t="s">
        <v>308</v>
      </c>
      <c r="AB104" s="270"/>
      <c r="AC104" s="270"/>
      <c r="AD104" s="138"/>
      <c r="AE104" s="150">
        <f t="shared" si="3"/>
        <v>5</v>
      </c>
      <c r="AF104">
        <f t="shared" si="2"/>
        <v>6</v>
      </c>
    </row>
    <row r="105" spans="1:32" ht="15.75" hidden="1" customHeight="1" x14ac:dyDescent="0.2">
      <c r="A105" s="253"/>
      <c r="B105" s="252" t="s">
        <v>135</v>
      </c>
      <c r="C105" s="242"/>
      <c r="D105" s="249"/>
      <c r="E105" s="261"/>
      <c r="F105" s="261"/>
      <c r="G105" s="261"/>
      <c r="H105" s="261"/>
      <c r="I105" s="261"/>
      <c r="J105" s="261"/>
      <c r="K105" s="265"/>
      <c r="L105" s="142"/>
      <c r="M105" s="131"/>
      <c r="N105" s="261"/>
      <c r="O105" s="116"/>
      <c r="P105" s="52"/>
      <c r="Q105" s="261"/>
      <c r="R105" s="122"/>
      <c r="S105" s="265"/>
      <c r="T105" s="207"/>
      <c r="U105" s="127"/>
      <c r="V105" s="127"/>
      <c r="W105" s="131"/>
      <c r="X105" s="138"/>
      <c r="Y105" s="131"/>
      <c r="Z105" s="221"/>
      <c r="AA105" s="221"/>
      <c r="AB105" s="221"/>
      <c r="AC105" s="147"/>
      <c r="AD105" s="138"/>
      <c r="AE105" s="150">
        <f t="shared" si="3"/>
        <v>0</v>
      </c>
      <c r="AF105">
        <f t="shared" si="2"/>
        <v>0</v>
      </c>
    </row>
    <row r="106" spans="1:32" ht="15.75" hidden="1" customHeight="1" x14ac:dyDescent="0.2">
      <c r="A106" s="253"/>
      <c r="B106" s="252" t="s">
        <v>136</v>
      </c>
      <c r="C106" s="242"/>
      <c r="D106" s="249"/>
      <c r="E106" s="261"/>
      <c r="F106" s="68"/>
      <c r="G106" s="68"/>
      <c r="H106" s="261"/>
      <c r="I106" s="261"/>
      <c r="J106" s="261"/>
      <c r="K106" s="263"/>
      <c r="L106" s="147"/>
      <c r="M106" s="176"/>
      <c r="N106" s="263"/>
      <c r="O106" s="263"/>
      <c r="P106" s="122"/>
      <c r="Q106" s="147"/>
      <c r="R106" s="122"/>
      <c r="S106" s="265"/>
      <c r="T106" s="142"/>
      <c r="U106" s="261"/>
      <c r="V106" s="38"/>
      <c r="W106" s="221"/>
      <c r="X106" s="265"/>
      <c r="Y106" s="255"/>
      <c r="Z106" s="264"/>
      <c r="AA106" s="264"/>
      <c r="AB106" s="270"/>
      <c r="AC106" s="147"/>
      <c r="AD106" s="138"/>
      <c r="AE106" s="150">
        <f t="shared" si="3"/>
        <v>0</v>
      </c>
      <c r="AF106">
        <f t="shared" si="2"/>
        <v>0</v>
      </c>
    </row>
    <row r="107" spans="1:32" ht="15.75" hidden="1" customHeight="1" x14ac:dyDescent="0.2">
      <c r="A107" s="253"/>
      <c r="B107" s="252" t="s">
        <v>137</v>
      </c>
      <c r="C107" s="242"/>
      <c r="D107" s="249"/>
      <c r="E107" s="261"/>
      <c r="F107" s="68"/>
      <c r="G107" s="68"/>
      <c r="H107" s="68"/>
      <c r="I107" s="115"/>
      <c r="J107" s="233"/>
      <c r="K107" s="263"/>
      <c r="L107" s="147"/>
      <c r="M107" s="221"/>
      <c r="N107" s="263"/>
      <c r="O107" s="124"/>
      <c r="P107" s="207"/>
      <c r="Q107" s="147"/>
      <c r="R107" s="207"/>
      <c r="S107" s="263"/>
      <c r="T107" s="207"/>
      <c r="U107" s="38"/>
      <c r="V107" s="265"/>
      <c r="W107" s="221"/>
      <c r="X107" s="265"/>
      <c r="Y107" s="264"/>
      <c r="Z107" s="264"/>
      <c r="AA107" s="264"/>
      <c r="AB107" s="221"/>
      <c r="AC107" s="138"/>
      <c r="AD107" s="138"/>
      <c r="AE107" s="150">
        <f t="shared" si="3"/>
        <v>0</v>
      </c>
      <c r="AF107">
        <f t="shared" si="2"/>
        <v>0</v>
      </c>
    </row>
    <row r="108" spans="1:32" ht="15.75" customHeight="1" x14ac:dyDescent="0.2">
      <c r="A108" s="246"/>
      <c r="B108" s="250" t="s">
        <v>930</v>
      </c>
      <c r="C108" s="242">
        <v>6</v>
      </c>
      <c r="D108" s="249"/>
      <c r="E108" s="261"/>
      <c r="F108" s="261"/>
      <c r="G108" s="68"/>
      <c r="H108" s="261"/>
      <c r="I108" s="262"/>
      <c r="J108" s="261"/>
      <c r="K108" s="261"/>
      <c r="L108" s="265"/>
      <c r="M108" s="261"/>
      <c r="N108" s="261"/>
      <c r="O108" s="264"/>
      <c r="P108" s="261"/>
      <c r="Q108" s="261" t="s">
        <v>298</v>
      </c>
      <c r="R108" s="261" t="s">
        <v>299</v>
      </c>
      <c r="S108" s="265" t="s">
        <v>300</v>
      </c>
      <c r="T108" s="207"/>
      <c r="U108" s="265" t="s">
        <v>302</v>
      </c>
      <c r="V108" s="264"/>
      <c r="W108" s="304" t="s">
        <v>304</v>
      </c>
      <c r="X108" s="207"/>
      <c r="Y108" s="264" t="s">
        <v>306</v>
      </c>
      <c r="Z108" s="264"/>
      <c r="AA108" s="261"/>
      <c r="AB108" s="221"/>
      <c r="AC108" s="116"/>
      <c r="AD108" s="270"/>
      <c r="AE108" s="150">
        <f t="shared" si="3"/>
        <v>6</v>
      </c>
      <c r="AF108">
        <f t="shared" si="2"/>
        <v>6</v>
      </c>
    </row>
    <row r="109" spans="1:32" ht="15.75" hidden="1" customHeight="1" x14ac:dyDescent="0.2">
      <c r="A109" s="253"/>
      <c r="B109" s="252" t="s">
        <v>139</v>
      </c>
      <c r="C109" s="242"/>
      <c r="D109" s="249"/>
      <c r="E109" s="261"/>
      <c r="F109" s="68"/>
      <c r="G109" s="68"/>
      <c r="H109" s="68"/>
      <c r="I109" s="115"/>
      <c r="J109" s="262"/>
      <c r="K109" s="263"/>
      <c r="L109" s="147"/>
      <c r="M109" s="221"/>
      <c r="N109" s="266"/>
      <c r="O109" s="142"/>
      <c r="P109" s="122"/>
      <c r="Q109" s="264"/>
      <c r="R109" s="264"/>
      <c r="S109" s="261"/>
      <c r="T109" s="147"/>
      <c r="U109" s="127"/>
      <c r="V109" s="38"/>
      <c r="W109" s="141"/>
      <c r="X109" s="263"/>
      <c r="Y109" s="264"/>
      <c r="Z109" s="116"/>
      <c r="AA109" s="116"/>
      <c r="AB109" s="131"/>
      <c r="AC109" s="270"/>
      <c r="AD109" s="138"/>
      <c r="AE109" s="150">
        <f t="shared" si="3"/>
        <v>0</v>
      </c>
      <c r="AF109">
        <f t="shared" si="2"/>
        <v>0</v>
      </c>
    </row>
    <row r="110" spans="1:32" ht="15.75" hidden="1" customHeight="1" x14ac:dyDescent="0.2">
      <c r="A110" s="246"/>
      <c r="B110" s="252" t="s">
        <v>140</v>
      </c>
      <c r="C110" s="242"/>
      <c r="D110" s="249"/>
      <c r="E110" s="261"/>
      <c r="F110" s="68"/>
      <c r="G110" s="68"/>
      <c r="H110" s="68"/>
      <c r="I110" s="115"/>
      <c r="J110" s="233"/>
      <c r="K110" s="263"/>
      <c r="L110" s="70"/>
      <c r="M110" s="176"/>
      <c r="N110" s="224"/>
      <c r="O110" s="263"/>
      <c r="P110" s="207"/>
      <c r="Q110" s="261"/>
      <c r="R110" s="147"/>
      <c r="S110" s="207"/>
      <c r="T110" s="147"/>
      <c r="U110" s="127"/>
      <c r="V110" s="141"/>
      <c r="W110" s="131"/>
      <c r="X110" s="136"/>
      <c r="Y110" s="255"/>
      <c r="Z110" s="221"/>
      <c r="AA110" s="221"/>
      <c r="AB110" s="221"/>
      <c r="AC110" s="147"/>
      <c r="AD110" s="138"/>
      <c r="AE110" s="150">
        <f t="shared" si="3"/>
        <v>0</v>
      </c>
      <c r="AF110">
        <f t="shared" si="2"/>
        <v>0</v>
      </c>
    </row>
    <row r="111" spans="1:32" ht="15.75" hidden="1" customHeight="1" x14ac:dyDescent="0.2">
      <c r="A111" s="246"/>
      <c r="B111" s="252" t="s">
        <v>141</v>
      </c>
      <c r="C111" s="242"/>
      <c r="D111" s="249"/>
      <c r="E111" s="261"/>
      <c r="F111" s="261"/>
      <c r="G111" s="261"/>
      <c r="H111" s="261"/>
      <c r="I111" s="262"/>
      <c r="J111" s="233"/>
      <c r="K111" s="263"/>
      <c r="L111" s="147"/>
      <c r="M111" s="264"/>
      <c r="N111" s="261"/>
      <c r="O111" s="266"/>
      <c r="P111" s="207"/>
      <c r="Q111" s="264"/>
      <c r="R111" s="261"/>
      <c r="S111" s="263"/>
      <c r="T111" s="264"/>
      <c r="U111" s="265"/>
      <c r="V111" s="265"/>
      <c r="W111" s="264"/>
      <c r="X111" s="265"/>
      <c r="Y111" s="255"/>
      <c r="Z111" s="264"/>
      <c r="AA111" s="264"/>
      <c r="AB111" s="221"/>
      <c r="AC111" s="147"/>
      <c r="AD111" s="138"/>
      <c r="AE111" s="150">
        <f t="shared" si="3"/>
        <v>0</v>
      </c>
      <c r="AF111">
        <f t="shared" si="2"/>
        <v>0</v>
      </c>
    </row>
    <row r="112" spans="1:32" ht="15.75" customHeight="1" x14ac:dyDescent="0.2">
      <c r="A112" s="246">
        <v>62</v>
      </c>
      <c r="B112" s="252" t="s">
        <v>57</v>
      </c>
      <c r="C112" s="242">
        <v>5</v>
      </c>
      <c r="D112" s="249"/>
      <c r="E112" s="261"/>
      <c r="F112" s="261"/>
      <c r="G112" s="261"/>
      <c r="H112" s="261"/>
      <c r="I112" s="261"/>
      <c r="J112" s="68"/>
      <c r="K112" s="261"/>
      <c r="L112" s="264"/>
      <c r="M112" s="261"/>
      <c r="N112" s="264"/>
      <c r="O112" s="261"/>
      <c r="P112" s="265" t="s">
        <v>297</v>
      </c>
      <c r="Q112" s="261"/>
      <c r="R112" s="261" t="s">
        <v>299</v>
      </c>
      <c r="S112" s="263"/>
      <c r="T112" s="263"/>
      <c r="U112" s="38"/>
      <c r="V112" s="265"/>
      <c r="W112" s="176"/>
      <c r="X112" s="147"/>
      <c r="Y112" s="264" t="s">
        <v>306</v>
      </c>
      <c r="Z112" s="261" t="s">
        <v>307</v>
      </c>
      <c r="AA112" s="261" t="s">
        <v>308</v>
      </c>
      <c r="AB112" s="221"/>
      <c r="AC112" s="147"/>
      <c r="AD112" s="138"/>
      <c r="AE112" s="150">
        <f t="shared" si="3"/>
        <v>5</v>
      </c>
      <c r="AF112">
        <f t="shared" si="2"/>
        <v>5</v>
      </c>
    </row>
    <row r="113" spans="1:32" ht="15.75" hidden="1" customHeight="1" x14ac:dyDescent="0.2">
      <c r="A113" s="253"/>
      <c r="B113" s="252" t="s">
        <v>143</v>
      </c>
      <c r="C113" s="242"/>
      <c r="D113" s="249"/>
      <c r="E113" s="261"/>
      <c r="F113" s="68"/>
      <c r="G113" s="261"/>
      <c r="H113" s="261"/>
      <c r="I113" s="262"/>
      <c r="J113" s="262"/>
      <c r="K113" s="265"/>
      <c r="L113" s="264"/>
      <c r="M113" s="264"/>
      <c r="N113" s="264"/>
      <c r="O113" s="264"/>
      <c r="P113" s="207"/>
      <c r="Q113" s="263"/>
      <c r="R113" s="147"/>
      <c r="S113" s="207"/>
      <c r="T113" s="262"/>
      <c r="U113" s="261"/>
      <c r="V113" s="264"/>
      <c r="W113" s="264"/>
      <c r="X113" s="264"/>
      <c r="Y113" s="255"/>
      <c r="Z113" s="264"/>
      <c r="AA113" s="264"/>
      <c r="AB113" s="221"/>
      <c r="AC113" s="270"/>
      <c r="AD113" s="138"/>
      <c r="AE113" s="150">
        <f t="shared" si="3"/>
        <v>0</v>
      </c>
      <c r="AF113">
        <f t="shared" si="2"/>
        <v>0</v>
      </c>
    </row>
    <row r="114" spans="1:32" ht="15.75" hidden="1" customHeight="1" x14ac:dyDescent="0.2">
      <c r="A114" s="253"/>
      <c r="B114" s="252" t="s">
        <v>144</v>
      </c>
      <c r="C114" s="242"/>
      <c r="D114" s="249"/>
      <c r="E114" s="261"/>
      <c r="F114" s="68"/>
      <c r="G114" s="68"/>
      <c r="H114" s="68"/>
      <c r="I114" s="115"/>
      <c r="J114" s="115"/>
      <c r="K114" s="207"/>
      <c r="L114" s="147"/>
      <c r="M114" s="131"/>
      <c r="N114" s="264"/>
      <c r="O114" s="147"/>
      <c r="P114" s="207"/>
      <c r="Q114" s="124"/>
      <c r="R114" s="147"/>
      <c r="S114" s="207"/>
      <c r="T114" s="266"/>
      <c r="U114" s="141"/>
      <c r="V114" s="131"/>
      <c r="W114" s="131"/>
      <c r="X114" s="136"/>
      <c r="Y114" s="264"/>
      <c r="Z114" s="264"/>
      <c r="AA114" s="264"/>
      <c r="AB114" s="270"/>
      <c r="AC114" s="147"/>
      <c r="AD114" s="270"/>
      <c r="AE114" s="150">
        <f t="shared" si="3"/>
        <v>0</v>
      </c>
      <c r="AF114">
        <f t="shared" si="2"/>
        <v>0</v>
      </c>
    </row>
    <row r="115" spans="1:32" ht="15.75" hidden="1" customHeight="1" x14ac:dyDescent="0.2">
      <c r="A115" s="253"/>
      <c r="B115" s="252" t="s">
        <v>145</v>
      </c>
      <c r="C115" s="242"/>
      <c r="D115" s="249"/>
      <c r="E115" s="261"/>
      <c r="F115" s="68"/>
      <c r="G115" s="68"/>
      <c r="H115" s="68"/>
      <c r="I115" s="115"/>
      <c r="J115" s="233"/>
      <c r="K115" s="207"/>
      <c r="L115" s="147"/>
      <c r="M115" s="221"/>
      <c r="N115" s="147"/>
      <c r="O115" s="124"/>
      <c r="P115" s="207"/>
      <c r="Q115" s="147"/>
      <c r="R115" s="147"/>
      <c r="S115" s="207"/>
      <c r="T115" s="266"/>
      <c r="U115" s="176"/>
      <c r="V115" s="264"/>
      <c r="W115" s="221"/>
      <c r="X115" s="265"/>
      <c r="Y115" s="255"/>
      <c r="Z115" s="264"/>
      <c r="AA115" s="264"/>
      <c r="AB115" s="221"/>
      <c r="AC115" s="138"/>
      <c r="AD115" s="138"/>
      <c r="AE115" s="150">
        <f t="shared" si="3"/>
        <v>0</v>
      </c>
      <c r="AF115">
        <f t="shared" si="2"/>
        <v>0</v>
      </c>
    </row>
    <row r="116" spans="1:32" ht="15.75" hidden="1" customHeight="1" x14ac:dyDescent="0.2">
      <c r="A116" s="253"/>
      <c r="B116" s="252" t="s">
        <v>146</v>
      </c>
      <c r="C116" s="242"/>
      <c r="D116" s="249"/>
      <c r="E116" s="261"/>
      <c r="F116" s="68"/>
      <c r="G116" s="68"/>
      <c r="H116" s="68"/>
      <c r="I116" s="115"/>
      <c r="J116" s="115"/>
      <c r="K116" s="207"/>
      <c r="L116" s="147"/>
      <c r="M116" s="131"/>
      <c r="N116" s="264"/>
      <c r="O116" s="147"/>
      <c r="P116" s="207"/>
      <c r="Q116" s="124"/>
      <c r="R116" s="147"/>
      <c r="S116" s="207"/>
      <c r="T116" s="266"/>
      <c r="U116" s="141"/>
      <c r="V116" s="131"/>
      <c r="W116" s="131"/>
      <c r="X116" s="136"/>
      <c r="Y116" s="264"/>
      <c r="Z116" s="221"/>
      <c r="AA116" s="221"/>
      <c r="AB116" s="221"/>
      <c r="AC116" s="270"/>
      <c r="AD116" s="270"/>
      <c r="AE116" s="150">
        <f t="shared" si="3"/>
        <v>0</v>
      </c>
      <c r="AF116">
        <f t="shared" si="2"/>
        <v>0</v>
      </c>
    </row>
    <row r="117" spans="1:32" ht="15.75" hidden="1" customHeight="1" x14ac:dyDescent="0.2">
      <c r="A117" s="246"/>
      <c r="B117" s="252" t="s">
        <v>147</v>
      </c>
      <c r="C117" s="242"/>
      <c r="D117" s="249"/>
      <c r="E117" s="261"/>
      <c r="F117" s="261"/>
      <c r="G117" s="261"/>
      <c r="H117" s="261"/>
      <c r="I117" s="262"/>
      <c r="J117" s="262"/>
      <c r="K117" s="265"/>
      <c r="L117" s="147"/>
      <c r="M117" s="264"/>
      <c r="N117" s="147"/>
      <c r="O117" s="147"/>
      <c r="P117" s="207"/>
      <c r="Q117" s="261"/>
      <c r="R117" s="264"/>
      <c r="S117" s="122"/>
      <c r="T117" s="262"/>
      <c r="U117" s="176"/>
      <c r="V117" s="221"/>
      <c r="W117" s="270"/>
      <c r="X117" s="207"/>
      <c r="Y117" s="264"/>
      <c r="Z117" s="70"/>
      <c r="AA117" s="70"/>
      <c r="AB117" s="270"/>
      <c r="AC117" s="147"/>
      <c r="AD117" s="138"/>
      <c r="AE117" s="150">
        <f t="shared" si="3"/>
        <v>0</v>
      </c>
      <c r="AF117">
        <f t="shared" si="2"/>
        <v>0</v>
      </c>
    </row>
    <row r="118" spans="1:32" ht="15.75" hidden="1" customHeight="1" x14ac:dyDescent="0.2">
      <c r="A118" s="253"/>
      <c r="B118" s="252" t="s">
        <v>148</v>
      </c>
      <c r="C118" s="242"/>
      <c r="D118" s="249"/>
      <c r="E118" s="261"/>
      <c r="F118" s="68"/>
      <c r="G118" s="68"/>
      <c r="H118" s="68"/>
      <c r="I118" s="115"/>
      <c r="J118" s="262"/>
      <c r="K118" s="207"/>
      <c r="L118" s="147"/>
      <c r="M118" s="221"/>
      <c r="N118" s="147"/>
      <c r="O118" s="147"/>
      <c r="P118" s="122"/>
      <c r="Q118" s="147"/>
      <c r="R118" s="124"/>
      <c r="S118" s="265"/>
      <c r="T118" s="224"/>
      <c r="U118" s="141"/>
      <c r="V118" s="265"/>
      <c r="W118" s="221"/>
      <c r="X118" s="207"/>
      <c r="Y118" s="255"/>
      <c r="Z118" s="221"/>
      <c r="AA118" s="221"/>
      <c r="AB118" s="131"/>
      <c r="AC118" s="147"/>
      <c r="AD118" s="270"/>
      <c r="AE118" s="150">
        <f t="shared" si="3"/>
        <v>0</v>
      </c>
      <c r="AF118">
        <f t="shared" si="2"/>
        <v>0</v>
      </c>
    </row>
    <row r="119" spans="1:32" ht="15.75" hidden="1" customHeight="1" x14ac:dyDescent="0.2">
      <c r="A119" s="253"/>
      <c r="B119" s="252" t="s">
        <v>149</v>
      </c>
      <c r="C119" s="242"/>
      <c r="D119" s="249"/>
      <c r="E119" s="261"/>
      <c r="F119" s="68"/>
      <c r="G119" s="68"/>
      <c r="H119" s="68"/>
      <c r="I119" s="115"/>
      <c r="J119" s="233"/>
      <c r="K119" s="207"/>
      <c r="L119" s="147"/>
      <c r="M119" s="221"/>
      <c r="N119" s="147"/>
      <c r="O119" s="124"/>
      <c r="P119" s="207"/>
      <c r="Q119" s="147"/>
      <c r="R119" s="147"/>
      <c r="S119" s="207"/>
      <c r="T119" s="147"/>
      <c r="U119" s="176"/>
      <c r="V119" s="38"/>
      <c r="W119" s="221"/>
      <c r="X119" s="265"/>
      <c r="Y119" s="264"/>
      <c r="Z119" s="264"/>
      <c r="AA119" s="264"/>
      <c r="AB119" s="221"/>
      <c r="AC119" s="138"/>
      <c r="AD119" s="138"/>
      <c r="AE119" s="150">
        <f t="shared" si="3"/>
        <v>0</v>
      </c>
      <c r="AF119">
        <f t="shared" si="2"/>
        <v>0</v>
      </c>
    </row>
    <row r="120" spans="1:32" ht="15.75" hidden="1" customHeight="1" x14ac:dyDescent="0.2">
      <c r="A120" s="246"/>
      <c r="B120" s="252" t="s">
        <v>150</v>
      </c>
      <c r="C120" s="242"/>
      <c r="D120" s="249"/>
      <c r="E120" s="261"/>
      <c r="F120" s="68"/>
      <c r="G120" s="68"/>
      <c r="H120" s="68"/>
      <c r="I120" s="115"/>
      <c r="J120" s="262"/>
      <c r="K120" s="207"/>
      <c r="L120" s="116"/>
      <c r="M120" s="268"/>
      <c r="N120" s="224"/>
      <c r="O120" s="147"/>
      <c r="P120" s="265"/>
      <c r="Q120" s="124"/>
      <c r="R120" s="147"/>
      <c r="S120" s="207"/>
      <c r="T120" s="147"/>
      <c r="U120" s="267"/>
      <c r="V120" s="131"/>
      <c r="W120" s="141"/>
      <c r="X120" s="136"/>
      <c r="Y120" s="255"/>
      <c r="Z120" s="176"/>
      <c r="AA120" s="176"/>
      <c r="AB120" s="221"/>
      <c r="AC120" s="147"/>
      <c r="AD120" s="138"/>
      <c r="AE120" s="150">
        <f t="shared" si="3"/>
        <v>0</v>
      </c>
      <c r="AF120">
        <f t="shared" si="2"/>
        <v>0</v>
      </c>
    </row>
    <row r="121" spans="1:32" ht="15.75" hidden="1" customHeight="1" x14ac:dyDescent="0.2">
      <c r="A121" s="253"/>
      <c r="B121" s="252" t="s">
        <v>151</v>
      </c>
      <c r="C121" s="242"/>
      <c r="D121" s="249"/>
      <c r="E121" s="261"/>
      <c r="F121" s="68"/>
      <c r="G121" s="68"/>
      <c r="H121" s="68"/>
      <c r="I121" s="115"/>
      <c r="J121" s="262"/>
      <c r="K121" s="207"/>
      <c r="L121" s="147"/>
      <c r="M121" s="268"/>
      <c r="N121" s="266"/>
      <c r="O121" s="147"/>
      <c r="P121" s="207"/>
      <c r="Q121" s="124"/>
      <c r="R121" s="147"/>
      <c r="S121" s="207"/>
      <c r="T121" s="147"/>
      <c r="U121" s="267"/>
      <c r="V121" s="131"/>
      <c r="W121" s="131"/>
      <c r="X121" s="138"/>
      <c r="Y121" s="255"/>
      <c r="Z121" s="221"/>
      <c r="AA121" s="221"/>
      <c r="AB121" s="270"/>
      <c r="AC121" s="270"/>
      <c r="AD121" s="138"/>
      <c r="AE121" s="150">
        <f t="shared" si="3"/>
        <v>0</v>
      </c>
      <c r="AF121">
        <f t="shared" si="2"/>
        <v>0</v>
      </c>
    </row>
    <row r="122" spans="1:32" ht="15.75" hidden="1" customHeight="1" x14ac:dyDescent="0.2">
      <c r="A122" s="253"/>
      <c r="B122" s="252" t="s">
        <v>152</v>
      </c>
      <c r="C122" s="242"/>
      <c r="D122" s="249"/>
      <c r="E122" s="261"/>
      <c r="F122" s="68"/>
      <c r="G122" s="68"/>
      <c r="H122" s="68"/>
      <c r="I122" s="115"/>
      <c r="J122" s="115"/>
      <c r="K122" s="207"/>
      <c r="L122" s="147"/>
      <c r="M122" s="267"/>
      <c r="N122" s="262"/>
      <c r="O122" s="147"/>
      <c r="P122" s="207"/>
      <c r="Q122" s="124"/>
      <c r="R122" s="147"/>
      <c r="S122" s="207"/>
      <c r="T122" s="147"/>
      <c r="U122" s="267"/>
      <c r="V122" s="131"/>
      <c r="W122" s="131"/>
      <c r="X122" s="136"/>
      <c r="Y122" s="264"/>
      <c r="Z122" s="264"/>
      <c r="AA122" s="264"/>
      <c r="AB122" s="270"/>
      <c r="AC122" s="147"/>
      <c r="AD122" s="270"/>
      <c r="AE122" s="150">
        <f t="shared" si="3"/>
        <v>0</v>
      </c>
      <c r="AF122">
        <f t="shared" si="2"/>
        <v>0</v>
      </c>
    </row>
    <row r="123" spans="1:32" ht="15.75" hidden="1" customHeight="1" x14ac:dyDescent="0.2">
      <c r="A123" s="253"/>
      <c r="B123" s="252" t="s">
        <v>153</v>
      </c>
      <c r="C123" s="242"/>
      <c r="D123" s="249"/>
      <c r="E123" s="68"/>
      <c r="F123" s="261"/>
      <c r="G123" s="261"/>
      <c r="H123" s="261"/>
      <c r="I123" s="262"/>
      <c r="J123" s="262"/>
      <c r="K123" s="265"/>
      <c r="L123" s="264"/>
      <c r="M123" s="262"/>
      <c r="N123" s="262"/>
      <c r="O123" s="264"/>
      <c r="P123" s="207"/>
      <c r="Q123" s="70"/>
      <c r="R123" s="124"/>
      <c r="S123" s="265"/>
      <c r="T123" s="264"/>
      <c r="U123" s="267"/>
      <c r="V123" s="264"/>
      <c r="W123" s="131"/>
      <c r="X123" s="265"/>
      <c r="Y123" s="264"/>
      <c r="Z123" s="264"/>
      <c r="AA123" s="264"/>
      <c r="AB123" s="221"/>
      <c r="AC123" s="147"/>
      <c r="AD123" s="138"/>
      <c r="AE123" s="150">
        <f t="shared" si="3"/>
        <v>0</v>
      </c>
    </row>
    <row r="124" spans="1:32" ht="15.75" hidden="1" customHeight="1" x14ac:dyDescent="0.2">
      <c r="A124" s="246"/>
      <c r="B124" s="252" t="s">
        <v>154</v>
      </c>
      <c r="C124" s="242"/>
      <c r="D124" s="249"/>
      <c r="E124" s="261"/>
      <c r="F124" s="261"/>
      <c r="G124" s="261"/>
      <c r="H124" s="261"/>
      <c r="I124" s="262"/>
      <c r="J124" s="262"/>
      <c r="K124" s="265"/>
      <c r="L124" s="147"/>
      <c r="M124" s="262"/>
      <c r="N124" s="263"/>
      <c r="O124" s="147"/>
      <c r="P124" s="263"/>
      <c r="Q124" s="264"/>
      <c r="R124" s="261"/>
      <c r="S124" s="142"/>
      <c r="T124" s="264"/>
      <c r="U124" s="268"/>
      <c r="V124" s="221"/>
      <c r="W124" s="270"/>
      <c r="X124" s="265"/>
      <c r="Y124" s="264"/>
      <c r="Z124" s="264"/>
      <c r="AA124" s="264"/>
      <c r="AB124" s="221"/>
      <c r="AC124" s="270"/>
      <c r="AD124" s="138"/>
      <c r="AE124" s="150">
        <f t="shared" si="3"/>
        <v>0</v>
      </c>
      <c r="AF124">
        <f>COUNTA(E124:AD124)</f>
        <v>0</v>
      </c>
    </row>
    <row r="125" spans="1:32" ht="15.75" hidden="1" customHeight="1" x14ac:dyDescent="0.2">
      <c r="A125" s="246"/>
      <c r="B125" s="252" t="s">
        <v>155</v>
      </c>
      <c r="C125" s="242"/>
      <c r="D125" s="249"/>
      <c r="E125" s="261"/>
      <c r="F125" s="261"/>
      <c r="G125" s="261"/>
      <c r="H125" s="261"/>
      <c r="I125" s="262"/>
      <c r="J125" s="262"/>
      <c r="K125" s="265"/>
      <c r="L125" s="263"/>
      <c r="M125" s="262"/>
      <c r="N125" s="263"/>
      <c r="O125" s="147"/>
      <c r="P125" s="263"/>
      <c r="Q125" s="264"/>
      <c r="R125" s="264"/>
      <c r="S125" s="122"/>
      <c r="T125" s="264"/>
      <c r="U125" s="268"/>
      <c r="V125" s="221"/>
      <c r="W125" s="270"/>
      <c r="X125" s="265"/>
      <c r="Y125" s="264"/>
      <c r="Z125" s="264"/>
      <c r="AA125" s="264"/>
      <c r="AB125" s="221"/>
      <c r="AC125" s="138"/>
      <c r="AD125" s="138"/>
      <c r="AE125" s="150">
        <f t="shared" si="3"/>
        <v>0</v>
      </c>
      <c r="AF125">
        <f t="shared" ref="AF125:AF141" si="4">COUNTA(E125:AD125)</f>
        <v>0</v>
      </c>
    </row>
    <row r="126" spans="1:32" ht="15.75" hidden="1" customHeight="1" x14ac:dyDescent="0.2">
      <c r="A126" s="246"/>
      <c r="B126" s="252" t="s">
        <v>156</v>
      </c>
      <c r="C126" s="242"/>
      <c r="D126" s="249"/>
      <c r="E126" s="261"/>
      <c r="F126" s="261"/>
      <c r="G126" s="261"/>
      <c r="H126" s="261"/>
      <c r="I126" s="262"/>
      <c r="J126" s="261"/>
      <c r="K126" s="265"/>
      <c r="L126" s="263"/>
      <c r="M126" s="262"/>
      <c r="N126" s="266"/>
      <c r="O126" s="147"/>
      <c r="P126" s="207"/>
      <c r="Q126" s="264"/>
      <c r="R126" s="264"/>
      <c r="S126" s="122"/>
      <c r="T126" s="264"/>
      <c r="U126" s="262"/>
      <c r="V126" s="221"/>
      <c r="W126" s="304"/>
      <c r="X126" s="207"/>
      <c r="Y126" s="262"/>
      <c r="Z126" s="221"/>
      <c r="AA126" s="221"/>
      <c r="AB126" s="149"/>
      <c r="AC126" s="147"/>
      <c r="AD126" s="138"/>
      <c r="AE126" s="150">
        <f t="shared" si="3"/>
        <v>0</v>
      </c>
      <c r="AF126">
        <f t="shared" si="4"/>
        <v>0</v>
      </c>
    </row>
    <row r="127" spans="1:32" ht="15.75" customHeight="1" x14ac:dyDescent="0.2">
      <c r="A127" s="246"/>
      <c r="B127" s="252" t="s">
        <v>77</v>
      </c>
      <c r="C127" s="242">
        <v>5</v>
      </c>
      <c r="D127" s="249"/>
      <c r="E127" s="261" t="s">
        <v>286</v>
      </c>
      <c r="F127" s="261"/>
      <c r="G127" s="261"/>
      <c r="H127" s="261"/>
      <c r="I127" s="262"/>
      <c r="J127" s="261"/>
      <c r="K127" s="261" t="s">
        <v>292</v>
      </c>
      <c r="L127" s="261"/>
      <c r="M127" s="261"/>
      <c r="N127" s="262"/>
      <c r="O127" s="264"/>
      <c r="P127" s="265"/>
      <c r="Q127" s="264" t="s">
        <v>298</v>
      </c>
      <c r="R127" s="264" t="s">
        <v>299</v>
      </c>
      <c r="S127" s="265"/>
      <c r="T127" s="264"/>
      <c r="U127" s="262"/>
      <c r="V127" s="264"/>
      <c r="W127" s="270" t="s">
        <v>304</v>
      </c>
      <c r="X127" s="265"/>
      <c r="Y127" s="261"/>
      <c r="Z127" s="264"/>
      <c r="AA127" s="264"/>
      <c r="AB127" s="270"/>
      <c r="AC127" s="270"/>
      <c r="AD127" s="138"/>
      <c r="AE127" s="150">
        <f t="shared" si="3"/>
        <v>4</v>
      </c>
      <c r="AF127">
        <f t="shared" si="4"/>
        <v>5</v>
      </c>
    </row>
    <row r="128" spans="1:32" ht="15.75" customHeight="1" x14ac:dyDescent="0.2">
      <c r="A128" s="253"/>
      <c r="B128" s="250" t="s">
        <v>71</v>
      </c>
      <c r="C128" s="242">
        <v>5</v>
      </c>
      <c r="D128" s="249"/>
      <c r="E128" s="261"/>
      <c r="F128" s="261"/>
      <c r="G128" s="261"/>
      <c r="H128" s="261"/>
      <c r="I128" s="262"/>
      <c r="J128" s="261"/>
      <c r="K128" s="207"/>
      <c r="L128" s="142"/>
      <c r="M128" s="261"/>
      <c r="N128" s="224"/>
      <c r="O128" s="147"/>
      <c r="P128" s="265"/>
      <c r="Q128" s="263"/>
      <c r="R128" s="261" t="s">
        <v>299</v>
      </c>
      <c r="S128" s="265"/>
      <c r="T128" s="264" t="s">
        <v>301</v>
      </c>
      <c r="U128" s="261" t="s">
        <v>302</v>
      </c>
      <c r="V128" s="261"/>
      <c r="W128" s="264"/>
      <c r="X128" s="265"/>
      <c r="Y128" s="298"/>
      <c r="Z128" s="264" t="s">
        <v>307</v>
      </c>
      <c r="AA128" s="264" t="s">
        <v>308</v>
      </c>
      <c r="AB128" s="221"/>
      <c r="AC128" s="147"/>
      <c r="AD128" s="270"/>
      <c r="AE128" s="150">
        <f t="shared" si="3"/>
        <v>5</v>
      </c>
      <c r="AF128">
        <f t="shared" si="4"/>
        <v>5</v>
      </c>
    </row>
    <row r="129" spans="1:32" ht="15.75" customHeight="1" x14ac:dyDescent="0.2">
      <c r="A129" s="253"/>
      <c r="B129" s="252" t="s">
        <v>159</v>
      </c>
      <c r="C129" s="242">
        <v>5</v>
      </c>
      <c r="D129" s="249"/>
      <c r="E129" s="261"/>
      <c r="F129" s="261" t="s">
        <v>288</v>
      </c>
      <c r="G129" s="261"/>
      <c r="H129" s="261" t="s">
        <v>290</v>
      </c>
      <c r="I129" s="262"/>
      <c r="J129" s="261"/>
      <c r="K129" s="265"/>
      <c r="L129" s="261"/>
      <c r="M129" s="262"/>
      <c r="N129" s="262"/>
      <c r="O129" s="261" t="s">
        <v>296</v>
      </c>
      <c r="P129" s="265"/>
      <c r="Q129" s="261" t="s">
        <v>298</v>
      </c>
      <c r="R129" s="261"/>
      <c r="S129" s="265"/>
      <c r="T129" s="264" t="s">
        <v>301</v>
      </c>
      <c r="U129" s="261"/>
      <c r="V129" s="264"/>
      <c r="W129" s="221"/>
      <c r="X129" s="265"/>
      <c r="Y129" s="298"/>
      <c r="Z129" s="264"/>
      <c r="AA129" s="264"/>
      <c r="AB129" s="221"/>
      <c r="AC129" s="147"/>
      <c r="AD129" s="270"/>
      <c r="AE129" s="150">
        <f t="shared" si="3"/>
        <v>5</v>
      </c>
      <c r="AF129">
        <f t="shared" si="4"/>
        <v>5</v>
      </c>
    </row>
    <row r="130" spans="1:32" ht="15.75" customHeight="1" x14ac:dyDescent="0.2">
      <c r="A130" s="246"/>
      <c r="B130" s="252" t="s">
        <v>241</v>
      </c>
      <c r="C130" s="242">
        <v>5</v>
      </c>
      <c r="D130" s="249"/>
      <c r="E130" s="261"/>
      <c r="F130" s="261"/>
      <c r="G130" s="68"/>
      <c r="H130" s="261" t="s">
        <v>290</v>
      </c>
      <c r="I130" s="115"/>
      <c r="J130" s="261" t="s">
        <v>291</v>
      </c>
      <c r="K130" s="265"/>
      <c r="L130" s="263"/>
      <c r="M130" s="262"/>
      <c r="N130" s="262"/>
      <c r="O130" s="147"/>
      <c r="P130" s="265"/>
      <c r="Q130" s="124"/>
      <c r="R130" s="263"/>
      <c r="S130" s="265"/>
      <c r="T130" s="261"/>
      <c r="U130" s="262"/>
      <c r="V130" s="261" t="s">
        <v>303</v>
      </c>
      <c r="W130" s="264"/>
      <c r="X130" s="261"/>
      <c r="Y130" s="261"/>
      <c r="Z130" s="221"/>
      <c r="AA130" s="261" t="s">
        <v>308</v>
      </c>
      <c r="AB130" s="270" t="s">
        <v>286</v>
      </c>
      <c r="AC130" s="147"/>
      <c r="AD130" s="270"/>
      <c r="AE130" s="150">
        <f t="shared" si="3"/>
        <v>5</v>
      </c>
      <c r="AF130">
        <f t="shared" si="4"/>
        <v>5</v>
      </c>
    </row>
    <row r="131" spans="1:32" ht="15.75" hidden="1" customHeight="1" x14ac:dyDescent="0.2">
      <c r="A131" s="253"/>
      <c r="B131" s="252" t="s">
        <v>163</v>
      </c>
      <c r="C131" s="242"/>
      <c r="D131" s="249"/>
      <c r="E131" s="261"/>
      <c r="F131" s="68"/>
      <c r="G131" s="68"/>
      <c r="H131" s="261"/>
      <c r="I131" s="261"/>
      <c r="J131" s="261"/>
      <c r="K131" s="261"/>
      <c r="L131" s="264"/>
      <c r="M131" s="262"/>
      <c r="N131" s="262"/>
      <c r="O131" s="263"/>
      <c r="P131" s="142"/>
      <c r="Q131" s="147"/>
      <c r="R131" s="124"/>
      <c r="S131" s="261"/>
      <c r="T131" s="124"/>
      <c r="U131" s="261"/>
      <c r="V131" s="264"/>
      <c r="W131" s="221"/>
      <c r="X131" s="265"/>
      <c r="Y131" s="298"/>
      <c r="Z131" s="221"/>
      <c r="AA131" s="221"/>
      <c r="AB131" s="221"/>
      <c r="AC131" s="147"/>
      <c r="AD131" s="270"/>
      <c r="AE131" s="150">
        <f t="shared" si="3"/>
        <v>0</v>
      </c>
      <c r="AF131">
        <f t="shared" si="4"/>
        <v>0</v>
      </c>
    </row>
    <row r="132" spans="1:32" ht="15.75" hidden="1" customHeight="1" x14ac:dyDescent="0.2">
      <c r="A132" s="253"/>
      <c r="B132" s="252" t="s">
        <v>164</v>
      </c>
      <c r="C132" s="242"/>
      <c r="D132" s="249"/>
      <c r="E132" s="68"/>
      <c r="F132" s="261"/>
      <c r="G132" s="261"/>
      <c r="H132" s="261"/>
      <c r="I132" s="262"/>
      <c r="J132" s="115"/>
      <c r="K132" s="207"/>
      <c r="L132" s="116"/>
      <c r="M132" s="262"/>
      <c r="N132" s="224"/>
      <c r="O132" s="147"/>
      <c r="P132" s="122"/>
      <c r="Q132" s="147"/>
      <c r="R132" s="147"/>
      <c r="S132" s="207"/>
      <c r="T132" s="147"/>
      <c r="U132" s="267"/>
      <c r="V132" s="221"/>
      <c r="W132" s="131"/>
      <c r="X132" s="136"/>
      <c r="Y132" s="131"/>
      <c r="Z132" s="221"/>
      <c r="AA132" s="221"/>
      <c r="AB132" s="221"/>
      <c r="AC132" s="147"/>
      <c r="AD132" s="138"/>
      <c r="AE132" s="150">
        <f t="shared" si="3"/>
        <v>0</v>
      </c>
      <c r="AF132">
        <f t="shared" si="4"/>
        <v>0</v>
      </c>
    </row>
    <row r="133" spans="1:32" ht="15.75" hidden="1" customHeight="1" x14ac:dyDescent="0.2">
      <c r="A133" s="253"/>
      <c r="B133" s="252" t="s">
        <v>165</v>
      </c>
      <c r="C133" s="242"/>
      <c r="D133" s="249"/>
      <c r="E133" s="261"/>
      <c r="F133" s="68"/>
      <c r="G133" s="68"/>
      <c r="H133" s="68"/>
      <c r="I133" s="115"/>
      <c r="J133" s="115"/>
      <c r="K133" s="207"/>
      <c r="L133" s="147"/>
      <c r="M133" s="267"/>
      <c r="N133" s="262"/>
      <c r="O133" s="147"/>
      <c r="P133" s="207"/>
      <c r="Q133" s="124"/>
      <c r="R133" s="147"/>
      <c r="S133" s="207"/>
      <c r="T133" s="147"/>
      <c r="U133" s="267"/>
      <c r="V133" s="131"/>
      <c r="W133" s="131"/>
      <c r="X133" s="138"/>
      <c r="Y133" s="264"/>
      <c r="Z133" s="264"/>
      <c r="AA133" s="264"/>
      <c r="AB133" s="270"/>
      <c r="AC133" s="147"/>
      <c r="AD133" s="270"/>
      <c r="AE133" s="150">
        <f t="shared" si="3"/>
        <v>0</v>
      </c>
      <c r="AF133">
        <f t="shared" si="4"/>
        <v>0</v>
      </c>
    </row>
    <row r="134" spans="1:32" ht="15.75" hidden="1" customHeight="1" x14ac:dyDescent="0.2">
      <c r="A134" s="253"/>
      <c r="B134" s="252" t="s">
        <v>166</v>
      </c>
      <c r="C134" s="242"/>
      <c r="D134" s="249"/>
      <c r="E134" s="68"/>
      <c r="F134" s="261"/>
      <c r="G134" s="261"/>
      <c r="H134" s="70"/>
      <c r="I134" s="233"/>
      <c r="J134" s="233"/>
      <c r="K134" s="207"/>
      <c r="L134" s="124"/>
      <c r="M134" s="233"/>
      <c r="N134" s="224"/>
      <c r="O134" s="124"/>
      <c r="P134" s="207"/>
      <c r="Q134" s="147"/>
      <c r="R134" s="147"/>
      <c r="S134" s="207"/>
      <c r="T134" s="147"/>
      <c r="U134" s="268"/>
      <c r="V134" s="221"/>
      <c r="W134" s="221"/>
      <c r="X134" s="147"/>
      <c r="Y134" s="255"/>
      <c r="Z134" s="131"/>
      <c r="AA134" s="131"/>
      <c r="AB134" s="221"/>
      <c r="AC134" s="138"/>
      <c r="AD134" s="138"/>
      <c r="AE134" s="150">
        <f t="shared" si="3"/>
        <v>0</v>
      </c>
      <c r="AF134">
        <f t="shared" si="4"/>
        <v>0</v>
      </c>
    </row>
    <row r="135" spans="1:32" ht="15.75" hidden="1" customHeight="1" x14ac:dyDescent="0.2">
      <c r="A135" s="253"/>
      <c r="B135" s="252" t="s">
        <v>167</v>
      </c>
      <c r="C135" s="242"/>
      <c r="D135" s="249"/>
      <c r="E135" s="261"/>
      <c r="F135" s="261"/>
      <c r="G135" s="261"/>
      <c r="H135" s="261"/>
      <c r="I135" s="261"/>
      <c r="J135" s="261"/>
      <c r="K135" s="261"/>
      <c r="L135" s="264"/>
      <c r="M135" s="261"/>
      <c r="N135" s="262"/>
      <c r="O135" s="264"/>
      <c r="P135" s="261"/>
      <c r="Q135" s="264"/>
      <c r="R135" s="147"/>
      <c r="S135" s="265"/>
      <c r="T135" s="261"/>
      <c r="U135" s="261"/>
      <c r="V135" s="261"/>
      <c r="W135" s="264"/>
      <c r="X135" s="264"/>
      <c r="Y135" s="264"/>
      <c r="Z135" s="221"/>
      <c r="AA135" s="221"/>
      <c r="AB135" s="221"/>
      <c r="AC135" s="147"/>
      <c r="AD135" s="138"/>
      <c r="AE135" s="150">
        <f t="shared" si="3"/>
        <v>0</v>
      </c>
      <c r="AF135">
        <f t="shared" si="4"/>
        <v>0</v>
      </c>
    </row>
    <row r="136" spans="1:32" ht="15.75" hidden="1" customHeight="1" x14ac:dyDescent="0.2">
      <c r="A136" s="246"/>
      <c r="B136" s="252" t="s">
        <v>168</v>
      </c>
      <c r="C136" s="242"/>
      <c r="D136" s="249"/>
      <c r="E136" s="261"/>
      <c r="F136" s="68"/>
      <c r="G136" s="68"/>
      <c r="H136" s="68"/>
      <c r="I136" s="115"/>
      <c r="J136" s="233"/>
      <c r="K136" s="207"/>
      <c r="L136" s="116"/>
      <c r="M136" s="268"/>
      <c r="N136" s="142"/>
      <c r="O136" s="147"/>
      <c r="P136" s="207"/>
      <c r="Q136" s="124"/>
      <c r="R136" s="147"/>
      <c r="S136" s="207"/>
      <c r="T136" s="147"/>
      <c r="U136" s="131"/>
      <c r="V136" s="131"/>
      <c r="W136" s="131"/>
      <c r="X136" s="136"/>
      <c r="Y136" s="255"/>
      <c r="Z136" s="221"/>
      <c r="AA136" s="221"/>
      <c r="AB136" s="270"/>
      <c r="AC136" s="270"/>
      <c r="AD136" s="270"/>
      <c r="AE136" s="150">
        <f t="shared" si="3"/>
        <v>0</v>
      </c>
      <c r="AF136">
        <f t="shared" si="4"/>
        <v>0</v>
      </c>
    </row>
    <row r="137" spans="1:32" ht="15.75" customHeight="1" x14ac:dyDescent="0.2">
      <c r="A137" s="128">
        <v>67</v>
      </c>
      <c r="B137" s="252" t="s">
        <v>127</v>
      </c>
      <c r="C137" s="242">
        <v>4</v>
      </c>
      <c r="D137" s="249" t="s">
        <v>36</v>
      </c>
      <c r="E137" s="261"/>
      <c r="F137" s="261" t="s">
        <v>288</v>
      </c>
      <c r="G137" s="261"/>
      <c r="H137" s="261"/>
      <c r="I137" s="261"/>
      <c r="J137" s="261"/>
      <c r="K137" s="261"/>
      <c r="L137" s="261"/>
      <c r="M137" s="261"/>
      <c r="N137" s="261"/>
      <c r="O137" s="264"/>
      <c r="P137" s="265" t="s">
        <v>297</v>
      </c>
      <c r="Q137" s="261"/>
      <c r="R137" s="264"/>
      <c r="S137" s="261" t="s">
        <v>300</v>
      </c>
      <c r="T137" s="261"/>
      <c r="U137" s="131"/>
      <c r="V137" s="176"/>
      <c r="W137" s="305"/>
      <c r="X137" s="261"/>
      <c r="Y137" s="298"/>
      <c r="Z137" s="261" t="s">
        <v>307</v>
      </c>
      <c r="AA137" s="261"/>
      <c r="AB137" s="270"/>
      <c r="AC137" s="147"/>
      <c r="AD137" s="270"/>
      <c r="AE137" s="150">
        <f t="shared" si="3"/>
        <v>4</v>
      </c>
      <c r="AF137">
        <f t="shared" si="4"/>
        <v>4</v>
      </c>
    </row>
    <row r="138" spans="1:32" ht="15.75" hidden="1" customHeight="1" x14ac:dyDescent="0.2">
      <c r="A138" s="253"/>
      <c r="B138" s="252" t="s">
        <v>170</v>
      </c>
      <c r="C138" s="242"/>
      <c r="D138" s="249"/>
      <c r="E138" s="58"/>
      <c r="F138" s="261"/>
      <c r="G138" s="261"/>
      <c r="H138" s="261"/>
      <c r="I138" s="262"/>
      <c r="J138" s="262"/>
      <c r="K138" s="38"/>
      <c r="L138" s="147"/>
      <c r="M138" s="267"/>
      <c r="N138" s="261"/>
      <c r="O138" s="147"/>
      <c r="P138" s="207"/>
      <c r="Q138" s="264"/>
      <c r="R138" s="147"/>
      <c r="S138" s="207"/>
      <c r="T138" s="70"/>
      <c r="U138" s="176"/>
      <c r="V138" s="221"/>
      <c r="W138" s="221"/>
      <c r="X138" s="147"/>
      <c r="Y138" s="255"/>
      <c r="Z138" s="221"/>
      <c r="AA138" s="221"/>
      <c r="AB138" s="221"/>
      <c r="AC138" s="147"/>
      <c r="AD138" s="138"/>
      <c r="AE138" s="150">
        <f t="shared" si="3"/>
        <v>0</v>
      </c>
      <c r="AF138">
        <f t="shared" si="4"/>
        <v>0</v>
      </c>
    </row>
    <row r="139" spans="1:32" ht="15.75" hidden="1" customHeight="1" x14ac:dyDescent="0.2">
      <c r="A139" s="253"/>
      <c r="B139" s="252" t="s">
        <v>171</v>
      </c>
      <c r="C139" s="242"/>
      <c r="D139" s="249"/>
      <c r="E139" s="261"/>
      <c r="F139" s="261"/>
      <c r="G139" s="261"/>
      <c r="H139" s="261"/>
      <c r="I139" s="261"/>
      <c r="J139" s="261"/>
      <c r="K139" s="261"/>
      <c r="L139" s="147"/>
      <c r="M139" s="267"/>
      <c r="N139" s="263"/>
      <c r="O139" s="124"/>
      <c r="P139" s="207"/>
      <c r="Q139" s="147"/>
      <c r="R139" s="142"/>
      <c r="S139" s="263"/>
      <c r="T139" s="261"/>
      <c r="U139" s="261"/>
      <c r="V139" s="261"/>
      <c r="W139" s="264"/>
      <c r="X139" s="264"/>
      <c r="Y139" s="131"/>
      <c r="Z139" s="221"/>
      <c r="AA139" s="221"/>
      <c r="AB139" s="221"/>
      <c r="AC139" s="270"/>
      <c r="AD139" s="270"/>
      <c r="AE139" s="150">
        <f t="shared" si="3"/>
        <v>0</v>
      </c>
      <c r="AF139">
        <f t="shared" si="4"/>
        <v>0</v>
      </c>
    </row>
    <row r="140" spans="1:32" ht="15.75" hidden="1" customHeight="1" x14ac:dyDescent="0.2">
      <c r="A140" s="253"/>
      <c r="B140" s="252" t="s">
        <v>172</v>
      </c>
      <c r="C140" s="242"/>
      <c r="D140" s="249"/>
      <c r="E140" s="68"/>
      <c r="F140" s="261"/>
      <c r="G140" s="261"/>
      <c r="H140" s="70"/>
      <c r="I140" s="233"/>
      <c r="J140" s="233"/>
      <c r="K140" s="207"/>
      <c r="L140" s="124"/>
      <c r="M140" s="262"/>
      <c r="N140" s="142"/>
      <c r="O140" s="147"/>
      <c r="P140" s="207"/>
      <c r="Q140" s="147"/>
      <c r="R140" s="147"/>
      <c r="S140" s="263"/>
      <c r="T140" s="266"/>
      <c r="U140" s="268"/>
      <c r="V140" s="221"/>
      <c r="W140" s="221"/>
      <c r="X140" s="147"/>
      <c r="Y140" s="255"/>
      <c r="Z140" s="221"/>
      <c r="AA140" s="221"/>
      <c r="AB140" s="221"/>
      <c r="AC140" s="147"/>
      <c r="AD140" s="138"/>
      <c r="AE140" s="150">
        <f t="shared" si="3"/>
        <v>0</v>
      </c>
      <c r="AF140">
        <f t="shared" si="4"/>
        <v>0</v>
      </c>
    </row>
    <row r="141" spans="1:32" ht="15.75" hidden="1" customHeight="1" x14ac:dyDescent="0.2">
      <c r="A141" s="253"/>
      <c r="B141" s="252" t="s">
        <v>173</v>
      </c>
      <c r="C141" s="242"/>
      <c r="D141" s="249"/>
      <c r="E141" s="261"/>
      <c r="F141" s="261"/>
      <c r="G141" s="261"/>
      <c r="H141" s="261"/>
      <c r="I141" s="261"/>
      <c r="J141" s="261"/>
      <c r="K141" s="265"/>
      <c r="L141" s="263"/>
      <c r="M141" s="267"/>
      <c r="N141" s="261"/>
      <c r="O141" s="263"/>
      <c r="P141" s="207"/>
      <c r="Q141" s="264"/>
      <c r="R141" s="147"/>
      <c r="S141" s="261"/>
      <c r="T141" s="263"/>
      <c r="U141" s="141"/>
      <c r="V141" s="264"/>
      <c r="W141" s="264"/>
      <c r="X141" s="264"/>
      <c r="Y141" s="261"/>
      <c r="Z141" s="221"/>
      <c r="AA141" s="221"/>
      <c r="AB141" s="221"/>
      <c r="AC141" s="147"/>
      <c r="AD141" s="270"/>
      <c r="AE141" s="150">
        <f t="shared" ref="AE141:AE232" si="5">COUNTA(F141:H141,J141:N141,O141:AB141)</f>
        <v>0</v>
      </c>
      <c r="AF141">
        <f t="shared" si="4"/>
        <v>0</v>
      </c>
    </row>
    <row r="142" spans="1:32" ht="15.75" hidden="1" customHeight="1" x14ac:dyDescent="0.2">
      <c r="A142" s="246"/>
      <c r="B142" s="252" t="s">
        <v>174</v>
      </c>
      <c r="C142" s="242"/>
      <c r="D142" s="249"/>
      <c r="E142" s="261"/>
      <c r="F142" s="68"/>
      <c r="G142" s="261"/>
      <c r="H142" s="68"/>
      <c r="I142" s="115"/>
      <c r="J142" s="262"/>
      <c r="K142" s="261"/>
      <c r="L142" s="264"/>
      <c r="M142" s="268"/>
      <c r="N142" s="261"/>
      <c r="O142" s="147"/>
      <c r="P142" s="122"/>
      <c r="Q142" s="147"/>
      <c r="R142" s="147"/>
      <c r="S142" s="263"/>
      <c r="T142" s="266"/>
      <c r="U142" s="268"/>
      <c r="V142" s="221"/>
      <c r="W142" s="221"/>
      <c r="X142" s="147"/>
      <c r="Y142" s="255"/>
      <c r="Z142" s="221"/>
      <c r="AA142" s="221"/>
      <c r="AB142" s="221"/>
      <c r="AC142" s="147"/>
      <c r="AD142" s="270"/>
      <c r="AE142" s="150">
        <f t="shared" si="5"/>
        <v>0</v>
      </c>
    </row>
    <row r="143" spans="1:32" ht="15.75" hidden="1" customHeight="1" x14ac:dyDescent="0.2">
      <c r="A143" s="253"/>
      <c r="B143" s="252" t="s">
        <v>175</v>
      </c>
      <c r="C143" s="242"/>
      <c r="D143" s="249"/>
      <c r="E143" s="261"/>
      <c r="F143" s="68"/>
      <c r="G143" s="68"/>
      <c r="H143" s="261"/>
      <c r="I143" s="262"/>
      <c r="J143" s="115"/>
      <c r="K143" s="261"/>
      <c r="L143" s="147"/>
      <c r="M143" s="267"/>
      <c r="N143" s="261"/>
      <c r="O143" s="147"/>
      <c r="P143" s="263"/>
      <c r="Q143" s="261"/>
      <c r="R143" s="147"/>
      <c r="S143" s="261"/>
      <c r="T143" s="266"/>
      <c r="U143" s="141"/>
      <c r="V143" s="264"/>
      <c r="W143" s="264"/>
      <c r="X143" s="138"/>
      <c r="Y143" s="264"/>
      <c r="Z143" s="264"/>
      <c r="AA143" s="264"/>
      <c r="AB143" s="131"/>
      <c r="AC143" s="138"/>
      <c r="AD143" s="270"/>
      <c r="AE143" s="150">
        <f t="shared" si="5"/>
        <v>0</v>
      </c>
    </row>
    <row r="144" spans="1:32" ht="15.75" hidden="1" customHeight="1" x14ac:dyDescent="0.2">
      <c r="A144" s="246"/>
      <c r="B144" s="252" t="s">
        <v>176</v>
      </c>
      <c r="C144" s="242"/>
      <c r="D144" s="249"/>
      <c r="E144" s="261"/>
      <c r="F144" s="68"/>
      <c r="G144" s="261"/>
      <c r="H144" s="261"/>
      <c r="I144" s="262"/>
      <c r="J144" s="262"/>
      <c r="K144" s="265"/>
      <c r="L144" s="147"/>
      <c r="M144" s="262"/>
      <c r="N144" s="263"/>
      <c r="O144" s="147"/>
      <c r="P144" s="207"/>
      <c r="Q144" s="264"/>
      <c r="R144" s="264"/>
      <c r="S144" s="142"/>
      <c r="T144" s="262"/>
      <c r="U144" s="268"/>
      <c r="V144" s="221"/>
      <c r="W144" s="264"/>
      <c r="X144" s="147"/>
      <c r="Y144" s="131"/>
      <c r="Z144" s="264"/>
      <c r="AA144" s="264"/>
      <c r="AB144" s="221"/>
      <c r="AC144" s="147"/>
      <c r="AD144" s="138"/>
      <c r="AE144" s="150">
        <f t="shared" si="5"/>
        <v>0</v>
      </c>
    </row>
    <row r="145" spans="1:32" ht="15.75" hidden="1" customHeight="1" x14ac:dyDescent="0.2">
      <c r="A145" s="246"/>
      <c r="B145" s="252" t="s">
        <v>177</v>
      </c>
      <c r="C145" s="242"/>
      <c r="D145" s="249"/>
      <c r="E145" s="68"/>
      <c r="F145" s="261"/>
      <c r="G145" s="261"/>
      <c r="H145" s="261"/>
      <c r="I145" s="261"/>
      <c r="J145" s="261"/>
      <c r="K145" s="265"/>
      <c r="L145" s="264"/>
      <c r="M145" s="262"/>
      <c r="N145" s="261"/>
      <c r="O145" s="264"/>
      <c r="P145" s="122"/>
      <c r="Q145" s="264"/>
      <c r="R145" s="264"/>
      <c r="S145" s="261"/>
      <c r="T145" s="262"/>
      <c r="U145" s="262"/>
      <c r="V145" s="264"/>
      <c r="W145" s="141"/>
      <c r="X145" s="264"/>
      <c r="Y145" s="261"/>
      <c r="Z145" s="264"/>
      <c r="AA145" s="264"/>
      <c r="AB145" s="270"/>
      <c r="AC145" s="270"/>
      <c r="AD145" s="138"/>
      <c r="AE145" s="150">
        <f t="shared" si="5"/>
        <v>0</v>
      </c>
    </row>
    <row r="146" spans="1:32" ht="15.75" hidden="1" customHeight="1" x14ac:dyDescent="0.2">
      <c r="A146" s="253"/>
      <c r="B146" s="252" t="s">
        <v>178</v>
      </c>
      <c r="C146" s="242"/>
      <c r="D146" s="249"/>
      <c r="E146" s="261"/>
      <c r="F146" s="261"/>
      <c r="G146" s="261"/>
      <c r="H146" s="261"/>
      <c r="I146" s="261"/>
      <c r="J146" s="261"/>
      <c r="K146" s="261"/>
      <c r="L146" s="124"/>
      <c r="M146" s="261"/>
      <c r="N146" s="261"/>
      <c r="O146" s="264"/>
      <c r="P146" s="207"/>
      <c r="Q146" s="124"/>
      <c r="R146" s="264"/>
      <c r="S146" s="261"/>
      <c r="T146" s="224"/>
      <c r="U146" s="262"/>
      <c r="V146" s="264"/>
      <c r="W146" s="264"/>
      <c r="X146" s="264"/>
      <c r="Y146" s="264"/>
      <c r="Z146" s="264"/>
      <c r="AA146" s="264"/>
      <c r="AB146" s="221"/>
      <c r="AC146" s="138"/>
      <c r="AD146" s="138"/>
      <c r="AE146" s="150">
        <f t="shared" si="5"/>
        <v>0</v>
      </c>
    </row>
    <row r="147" spans="1:32" ht="15.75" hidden="1" customHeight="1" x14ac:dyDescent="0.2">
      <c r="A147" s="253"/>
      <c r="B147" s="252" t="s">
        <v>179</v>
      </c>
      <c r="C147" s="242"/>
      <c r="D147" s="249"/>
      <c r="E147" s="261"/>
      <c r="F147" s="261"/>
      <c r="G147" s="261"/>
      <c r="H147" s="261"/>
      <c r="I147" s="261"/>
      <c r="J147" s="261"/>
      <c r="K147" s="261"/>
      <c r="L147" s="264"/>
      <c r="M147" s="261"/>
      <c r="N147" s="261"/>
      <c r="O147" s="261"/>
      <c r="P147" s="261"/>
      <c r="Q147" s="264"/>
      <c r="R147" s="147"/>
      <c r="S147" s="261"/>
      <c r="T147" s="261"/>
      <c r="U147" s="262"/>
      <c r="V147" s="264"/>
      <c r="W147" s="261"/>
      <c r="X147" s="264"/>
      <c r="Y147" s="264"/>
      <c r="Z147" s="264"/>
      <c r="AA147" s="264"/>
      <c r="AB147" s="270"/>
      <c r="AC147" s="147"/>
      <c r="AD147" s="138"/>
      <c r="AE147" s="150">
        <f t="shared" si="5"/>
        <v>0</v>
      </c>
      <c r="AF147">
        <f>COUNTA(E147:AD147)</f>
        <v>0</v>
      </c>
    </row>
    <row r="148" spans="1:32" ht="15.75" hidden="1" customHeight="1" x14ac:dyDescent="0.2">
      <c r="A148" s="253"/>
      <c r="B148" s="252" t="s">
        <v>180</v>
      </c>
      <c r="C148" s="242"/>
      <c r="D148" s="249"/>
      <c r="E148" s="261"/>
      <c r="F148" s="261"/>
      <c r="G148" s="261"/>
      <c r="H148" s="261"/>
      <c r="I148" s="261"/>
      <c r="J148" s="261"/>
      <c r="K148" s="261"/>
      <c r="L148" s="147"/>
      <c r="M148" s="261"/>
      <c r="N148" s="261"/>
      <c r="O148" s="261"/>
      <c r="P148" s="207"/>
      <c r="Q148" s="142"/>
      <c r="R148" s="264"/>
      <c r="S148" s="263"/>
      <c r="T148" s="266"/>
      <c r="U148" s="141"/>
      <c r="V148" s="221"/>
      <c r="W148" s="261"/>
      <c r="X148" s="138"/>
      <c r="Y148" s="141"/>
      <c r="Z148" s="177"/>
      <c r="AA148" s="177"/>
      <c r="AB148" s="270"/>
      <c r="AC148" s="147"/>
      <c r="AD148" s="270"/>
      <c r="AE148" s="150">
        <f t="shared" si="5"/>
        <v>0</v>
      </c>
      <c r="AF148">
        <f>COUNTA(E148:AD148)</f>
        <v>0</v>
      </c>
    </row>
    <row r="149" spans="1:32" ht="15.75" hidden="1" customHeight="1" x14ac:dyDescent="0.2">
      <c r="A149" s="253"/>
      <c r="B149" s="252" t="s">
        <v>181</v>
      </c>
      <c r="C149" s="242"/>
      <c r="D149" s="249"/>
      <c r="E149" s="261"/>
      <c r="F149" s="261"/>
      <c r="G149" s="261"/>
      <c r="H149" s="261"/>
      <c r="I149" s="261"/>
      <c r="J149" s="261"/>
      <c r="K149" s="261"/>
      <c r="L149" s="124"/>
      <c r="M149" s="261"/>
      <c r="N149" s="261"/>
      <c r="O149" s="116"/>
      <c r="P149" s="52"/>
      <c r="Q149" s="116"/>
      <c r="R149" s="124"/>
      <c r="S149" s="261"/>
      <c r="T149" s="266"/>
      <c r="U149" s="267"/>
      <c r="V149" s="131"/>
      <c r="W149" s="131"/>
      <c r="X149" s="138"/>
      <c r="Y149" s="131"/>
      <c r="Z149" s="221"/>
      <c r="AA149" s="221"/>
      <c r="AB149" s="131"/>
      <c r="AC149" s="270"/>
      <c r="AD149" s="138"/>
      <c r="AE149" s="150">
        <f t="shared" si="5"/>
        <v>0</v>
      </c>
    </row>
    <row r="150" spans="1:32" ht="15.75" customHeight="1" x14ac:dyDescent="0.2">
      <c r="A150" s="246">
        <v>68</v>
      </c>
      <c r="B150" s="252" t="s">
        <v>158</v>
      </c>
      <c r="C150" s="242">
        <v>4</v>
      </c>
      <c r="D150" s="249" t="s">
        <v>19</v>
      </c>
      <c r="E150" s="261"/>
      <c r="F150" s="261" t="s">
        <v>288</v>
      </c>
      <c r="G150" s="261"/>
      <c r="H150" s="68"/>
      <c r="I150" s="68"/>
      <c r="J150" s="261"/>
      <c r="K150" s="263"/>
      <c r="L150" s="147"/>
      <c r="M150" s="261" t="s">
        <v>294</v>
      </c>
      <c r="N150" s="261"/>
      <c r="O150" s="261" t="s">
        <v>296</v>
      </c>
      <c r="P150" s="265"/>
      <c r="Q150" s="142"/>
      <c r="R150" s="264" t="s">
        <v>299</v>
      </c>
      <c r="S150" s="263"/>
      <c r="T150" s="70"/>
      <c r="U150" s="70"/>
      <c r="V150" s="131"/>
      <c r="W150" s="264"/>
      <c r="X150" s="296"/>
      <c r="Y150" s="131"/>
      <c r="Z150" s="116"/>
      <c r="AA150" s="116"/>
      <c r="AB150" s="221"/>
      <c r="AC150" s="138"/>
      <c r="AD150" s="138"/>
      <c r="AE150" s="150">
        <f t="shared" si="5"/>
        <v>4</v>
      </c>
      <c r="AF150">
        <f t="shared" ref="AF150" si="6">COUNTA(E150:AD150)</f>
        <v>4</v>
      </c>
    </row>
    <row r="151" spans="1:32" ht="15.75" hidden="1" customHeight="1" x14ac:dyDescent="0.2">
      <c r="A151" s="253"/>
      <c r="B151" s="252" t="s">
        <v>183</v>
      </c>
      <c r="C151" s="242"/>
      <c r="D151" s="249"/>
      <c r="E151" s="261"/>
      <c r="F151" s="261"/>
      <c r="G151" s="261"/>
      <c r="H151" s="261"/>
      <c r="I151" s="261"/>
      <c r="J151" s="68"/>
      <c r="K151" s="261"/>
      <c r="L151" s="264"/>
      <c r="M151" s="262"/>
      <c r="N151" s="261"/>
      <c r="O151" s="264"/>
      <c r="P151" s="265"/>
      <c r="Q151" s="124"/>
      <c r="R151" s="264"/>
      <c r="S151" s="263"/>
      <c r="T151" s="262"/>
      <c r="U151" s="267"/>
      <c r="V151" s="264"/>
      <c r="W151" s="141"/>
      <c r="X151" s="138"/>
      <c r="Y151" s="264"/>
      <c r="Z151" s="261"/>
      <c r="AA151" s="261"/>
      <c r="AB151" s="270"/>
      <c r="AC151" s="270"/>
      <c r="AD151" s="138"/>
      <c r="AE151" s="150">
        <f t="shared" si="5"/>
        <v>0</v>
      </c>
    </row>
    <row r="152" spans="1:32" ht="15.75" hidden="1" customHeight="1" x14ac:dyDescent="0.2">
      <c r="A152" s="253"/>
      <c r="B152" s="252" t="s">
        <v>184</v>
      </c>
      <c r="C152" s="242"/>
      <c r="D152" s="249"/>
      <c r="E152" s="261"/>
      <c r="F152" s="68"/>
      <c r="G152" s="68"/>
      <c r="H152" s="261"/>
      <c r="I152" s="261"/>
      <c r="J152" s="261"/>
      <c r="K152" s="263"/>
      <c r="L152" s="147"/>
      <c r="M152" s="268"/>
      <c r="N152" s="263"/>
      <c r="O152" s="264"/>
      <c r="P152" s="122"/>
      <c r="Q152" s="147"/>
      <c r="R152" s="264"/>
      <c r="S152" s="261"/>
      <c r="T152" s="224"/>
      <c r="U152" s="262"/>
      <c r="V152" s="221"/>
      <c r="W152" s="268"/>
      <c r="X152" s="264"/>
      <c r="Y152" s="298"/>
      <c r="Z152" s="264"/>
      <c r="AA152" s="264"/>
      <c r="AB152" s="221"/>
      <c r="AC152" s="147"/>
      <c r="AD152" s="138"/>
      <c r="AE152" s="150">
        <f t="shared" si="5"/>
        <v>0</v>
      </c>
    </row>
    <row r="153" spans="1:32" ht="15.75" hidden="1" customHeight="1" x14ac:dyDescent="0.2">
      <c r="A153" s="253"/>
      <c r="B153" s="252" t="s">
        <v>185</v>
      </c>
      <c r="C153" s="242"/>
      <c r="D153" s="249"/>
      <c r="E153" s="261"/>
      <c r="F153" s="261"/>
      <c r="G153" s="261"/>
      <c r="H153" s="68"/>
      <c r="I153" s="68"/>
      <c r="J153" s="68"/>
      <c r="K153" s="261"/>
      <c r="L153" s="263"/>
      <c r="M153" s="262"/>
      <c r="N153" s="263"/>
      <c r="O153" s="124"/>
      <c r="P153" s="207"/>
      <c r="Q153" s="147"/>
      <c r="R153" s="124"/>
      <c r="S153" s="263"/>
      <c r="T153" s="262"/>
      <c r="U153" s="268"/>
      <c r="V153" s="131"/>
      <c r="W153" s="268"/>
      <c r="X153" s="147"/>
      <c r="Y153" s="262"/>
      <c r="Z153" s="176"/>
      <c r="AA153" s="176"/>
      <c r="AB153" s="221"/>
      <c r="AC153" s="270"/>
      <c r="AD153" s="138"/>
      <c r="AE153" s="150">
        <f t="shared" si="5"/>
        <v>0</v>
      </c>
      <c r="AF153">
        <f>COUNTA(E153:AD153)</f>
        <v>0</v>
      </c>
    </row>
    <row r="154" spans="1:32" ht="15.75" hidden="1" customHeight="1" x14ac:dyDescent="0.2">
      <c r="A154" s="246"/>
      <c r="B154" s="252" t="s">
        <v>186</v>
      </c>
      <c r="C154" s="242"/>
      <c r="D154" s="249"/>
      <c r="E154" s="261"/>
      <c r="F154" s="261"/>
      <c r="G154" s="261"/>
      <c r="H154" s="261"/>
      <c r="I154" s="261"/>
      <c r="J154" s="261"/>
      <c r="K154" s="261"/>
      <c r="L154" s="147"/>
      <c r="M154" s="262"/>
      <c r="N154" s="263"/>
      <c r="O154" s="147"/>
      <c r="P154" s="207"/>
      <c r="Q154" s="264"/>
      <c r="R154" s="264"/>
      <c r="S154" s="142"/>
      <c r="T154" s="262"/>
      <c r="U154" s="176"/>
      <c r="V154" s="221"/>
      <c r="W154" s="270"/>
      <c r="X154" s="264"/>
      <c r="Y154" s="131"/>
      <c r="Z154" s="264"/>
      <c r="AA154" s="264"/>
      <c r="AB154" s="270"/>
      <c r="AC154" s="147"/>
      <c r="AD154" s="138"/>
      <c r="AE154" s="150">
        <f t="shared" si="5"/>
        <v>0</v>
      </c>
      <c r="AF154">
        <f>COUNTA(E154:AD154)</f>
        <v>0</v>
      </c>
    </row>
    <row r="155" spans="1:32" ht="15.75" hidden="1" customHeight="1" x14ac:dyDescent="0.2">
      <c r="A155" s="253"/>
      <c r="B155" s="252" t="s">
        <v>187</v>
      </c>
      <c r="C155" s="242"/>
      <c r="D155" s="249"/>
      <c r="E155" s="261"/>
      <c r="F155" s="261"/>
      <c r="G155" s="261"/>
      <c r="H155" s="68"/>
      <c r="I155" s="68"/>
      <c r="J155" s="68"/>
      <c r="K155" s="261"/>
      <c r="L155" s="147"/>
      <c r="M155" s="267"/>
      <c r="N155" s="263"/>
      <c r="O155" s="124"/>
      <c r="P155" s="265"/>
      <c r="Q155" s="264"/>
      <c r="R155" s="124"/>
      <c r="S155" s="261"/>
      <c r="T155" s="263"/>
      <c r="U155" s="268"/>
      <c r="V155" s="141"/>
      <c r="W155" s="221"/>
      <c r="X155" s="147"/>
      <c r="Y155" s="131"/>
      <c r="Z155" s="221"/>
      <c r="AA155" s="221"/>
      <c r="AB155" s="221"/>
      <c r="AC155" s="270"/>
      <c r="AD155" s="138"/>
      <c r="AE155" s="150">
        <f t="shared" si="5"/>
        <v>0</v>
      </c>
      <c r="AF155">
        <f>COUNTA(E155:AD155)</f>
        <v>0</v>
      </c>
    </row>
    <row r="156" spans="1:32" ht="15.75" customHeight="1" x14ac:dyDescent="0.2">
      <c r="A156" s="246">
        <v>69</v>
      </c>
      <c r="B156" s="252" t="s">
        <v>188</v>
      </c>
      <c r="C156" s="242">
        <v>4</v>
      </c>
      <c r="D156" s="249"/>
      <c r="E156" s="261" t="s">
        <v>286</v>
      </c>
      <c r="F156" s="261" t="s">
        <v>288</v>
      </c>
      <c r="G156" s="261"/>
      <c r="H156" s="261"/>
      <c r="I156" s="261"/>
      <c r="J156" s="261" t="s">
        <v>291</v>
      </c>
      <c r="K156" s="261" t="s">
        <v>292</v>
      </c>
      <c r="L156" s="261"/>
      <c r="M156" s="261"/>
      <c r="N156" s="261"/>
      <c r="O156" s="147"/>
      <c r="P156" s="265"/>
      <c r="Q156" s="264"/>
      <c r="R156" s="147"/>
      <c r="S156" s="261"/>
      <c r="T156" s="261"/>
      <c r="U156" s="176"/>
      <c r="V156" s="176"/>
      <c r="W156" s="261"/>
      <c r="X156" s="296"/>
      <c r="Y156" s="264"/>
      <c r="Z156" s="261"/>
      <c r="AA156" s="264"/>
      <c r="AB156" s="270"/>
      <c r="AC156" s="270"/>
      <c r="AD156" s="270"/>
      <c r="AE156" s="150">
        <f t="shared" si="5"/>
        <v>3</v>
      </c>
      <c r="AF156">
        <f>COUNTA(E156:AD156)</f>
        <v>4</v>
      </c>
    </row>
    <row r="157" spans="1:32" ht="15.75" hidden="1" customHeight="1" x14ac:dyDescent="0.2">
      <c r="A157" s="253"/>
      <c r="B157" s="252" t="s">
        <v>189</v>
      </c>
      <c r="C157" s="242"/>
      <c r="D157" s="249"/>
      <c r="E157" s="68"/>
      <c r="F157" s="261"/>
      <c r="G157" s="261"/>
      <c r="H157" s="261"/>
      <c r="I157" s="261"/>
      <c r="J157" s="68"/>
      <c r="K157" s="133"/>
      <c r="L157" s="147"/>
      <c r="M157" s="224"/>
      <c r="N157" s="261"/>
      <c r="O157" s="264"/>
      <c r="P157" s="122"/>
      <c r="Q157" s="124"/>
      <c r="R157" s="124"/>
      <c r="S157" s="142"/>
      <c r="T157" s="262"/>
      <c r="U157" s="262"/>
      <c r="V157" s="264"/>
      <c r="W157" s="141"/>
      <c r="X157" s="147"/>
      <c r="Y157" s="264"/>
      <c r="Z157" s="221"/>
      <c r="AA157" s="221"/>
      <c r="AB157" s="221"/>
      <c r="AC157" s="138"/>
      <c r="AD157" s="138"/>
      <c r="AE157" s="150">
        <f t="shared" si="5"/>
        <v>0</v>
      </c>
      <c r="AF157">
        <f>COUNTA(E157:AD157)</f>
        <v>0</v>
      </c>
    </row>
    <row r="158" spans="1:32" ht="15.75" hidden="1" customHeight="1" x14ac:dyDescent="0.2">
      <c r="A158" s="246"/>
      <c r="B158" s="252" t="s">
        <v>190</v>
      </c>
      <c r="C158" s="242"/>
      <c r="D158" s="249"/>
      <c r="E158" s="261"/>
      <c r="F158" s="68"/>
      <c r="G158" s="261"/>
      <c r="H158" s="261"/>
      <c r="I158" s="262"/>
      <c r="J158" s="262"/>
      <c r="K158" s="261"/>
      <c r="L158" s="147"/>
      <c r="M158" s="262"/>
      <c r="N158" s="263"/>
      <c r="O158" s="147"/>
      <c r="P158" s="207"/>
      <c r="Q158" s="261"/>
      <c r="R158" s="264"/>
      <c r="S158" s="142"/>
      <c r="T158" s="262"/>
      <c r="U158" s="268"/>
      <c r="V158" s="221"/>
      <c r="W158" s="264"/>
      <c r="X158" s="147"/>
      <c r="Y158" s="131"/>
      <c r="Z158" s="221"/>
      <c r="AA158" s="221"/>
      <c r="AB158" s="221"/>
      <c r="AC158" s="138"/>
      <c r="AD158" s="138"/>
      <c r="AE158" s="150">
        <f t="shared" si="5"/>
        <v>0</v>
      </c>
    </row>
    <row r="159" spans="1:32" ht="15.75" hidden="1" customHeight="1" x14ac:dyDescent="0.2">
      <c r="A159" s="253"/>
      <c r="B159" s="252" t="s">
        <v>191</v>
      </c>
      <c r="C159" s="242"/>
      <c r="D159" s="249"/>
      <c r="E159" s="261"/>
      <c r="F159" s="68"/>
      <c r="G159" s="261"/>
      <c r="H159" s="68"/>
      <c r="I159" s="115"/>
      <c r="J159" s="262"/>
      <c r="K159" s="263"/>
      <c r="L159" s="147"/>
      <c r="M159" s="261"/>
      <c r="N159" s="261"/>
      <c r="O159" s="124"/>
      <c r="P159" s="207"/>
      <c r="Q159" s="264"/>
      <c r="R159" s="116"/>
      <c r="S159" s="261"/>
      <c r="T159" s="262"/>
      <c r="U159" s="262"/>
      <c r="V159" s="264"/>
      <c r="W159" s="176"/>
      <c r="X159" s="264"/>
      <c r="Y159" s="255"/>
      <c r="Z159" s="221"/>
      <c r="AA159" s="221"/>
      <c r="AB159" s="221"/>
      <c r="AC159" s="147"/>
      <c r="AD159" s="270"/>
      <c r="AE159" s="150">
        <f t="shared" si="5"/>
        <v>0</v>
      </c>
      <c r="AF159">
        <f t="shared" ref="AF159:AF219" si="7">COUNTA(E159:AD159)</f>
        <v>0</v>
      </c>
    </row>
    <row r="160" spans="1:32" ht="15.75" customHeight="1" x14ac:dyDescent="0.2">
      <c r="A160" s="246"/>
      <c r="B160" s="250" t="s">
        <v>192</v>
      </c>
      <c r="C160" s="242">
        <v>4</v>
      </c>
      <c r="D160" s="249"/>
      <c r="E160" s="261"/>
      <c r="F160" s="261"/>
      <c r="G160" s="68"/>
      <c r="H160" s="261"/>
      <c r="I160" s="262"/>
      <c r="J160" s="262"/>
      <c r="K160" s="261"/>
      <c r="L160" s="264"/>
      <c r="M160" s="261"/>
      <c r="N160" s="261"/>
      <c r="O160" s="264"/>
      <c r="P160" s="262"/>
      <c r="Q160" s="262" t="s">
        <v>298</v>
      </c>
      <c r="R160" s="262"/>
      <c r="S160" s="261"/>
      <c r="T160" s="266"/>
      <c r="U160" s="262"/>
      <c r="V160" s="264"/>
      <c r="W160" s="270" t="s">
        <v>304</v>
      </c>
      <c r="X160" s="264" t="s">
        <v>305</v>
      </c>
      <c r="Y160" s="261" t="s">
        <v>306</v>
      </c>
      <c r="Z160" s="261"/>
      <c r="AA160" s="261"/>
      <c r="AB160" s="221"/>
      <c r="AC160" s="147"/>
      <c r="AD160" s="270"/>
      <c r="AE160" s="150">
        <f t="shared" si="5"/>
        <v>4</v>
      </c>
      <c r="AF160">
        <f t="shared" si="7"/>
        <v>4</v>
      </c>
    </row>
    <row r="161" spans="1:32" ht="15.75" customHeight="1" x14ac:dyDescent="0.2">
      <c r="A161" s="246"/>
      <c r="B161" s="250" t="s">
        <v>193</v>
      </c>
      <c r="C161" s="242">
        <v>4</v>
      </c>
      <c r="D161" s="249"/>
      <c r="E161" s="261"/>
      <c r="F161" s="261"/>
      <c r="G161" s="261" t="s">
        <v>289</v>
      </c>
      <c r="H161" s="261"/>
      <c r="I161" s="261"/>
      <c r="J161" s="261" t="s">
        <v>291</v>
      </c>
      <c r="K161" s="263"/>
      <c r="L161" s="263"/>
      <c r="M161" s="141"/>
      <c r="N161" s="261"/>
      <c r="O161" s="263"/>
      <c r="P161" s="262" t="s">
        <v>297</v>
      </c>
      <c r="Q161" s="224"/>
      <c r="R161" s="262" t="s">
        <v>299</v>
      </c>
      <c r="S161" s="142"/>
      <c r="T161" s="261"/>
      <c r="U161" s="268"/>
      <c r="V161" s="264"/>
      <c r="W161" s="261"/>
      <c r="X161" s="261"/>
      <c r="Y161" s="262"/>
      <c r="Z161" s="261"/>
      <c r="AA161" s="264"/>
      <c r="AB161" s="221"/>
      <c r="AC161" s="138"/>
      <c r="AD161" s="138"/>
      <c r="AE161" s="150">
        <f t="shared" si="5"/>
        <v>4</v>
      </c>
      <c r="AF161">
        <f t="shared" si="7"/>
        <v>4</v>
      </c>
    </row>
    <row r="162" spans="1:32" ht="15.75" hidden="1" customHeight="1" x14ac:dyDescent="0.2">
      <c r="A162" s="253"/>
      <c r="B162" s="252" t="s">
        <v>194</v>
      </c>
      <c r="C162" s="242"/>
      <c r="D162" s="249"/>
      <c r="E162" s="261"/>
      <c r="F162" s="261"/>
      <c r="G162" s="261"/>
      <c r="H162" s="261"/>
      <c r="I162" s="262"/>
      <c r="J162" s="262"/>
      <c r="K162" s="261"/>
      <c r="L162" s="264"/>
      <c r="M162" s="261"/>
      <c r="N162" s="261"/>
      <c r="O162" s="264"/>
      <c r="P162" s="261"/>
      <c r="Q162" s="262"/>
      <c r="R162" s="266"/>
      <c r="S162" s="263"/>
      <c r="T162" s="262"/>
      <c r="U162" s="268"/>
      <c r="V162" s="264"/>
      <c r="W162" s="264"/>
      <c r="X162" s="261"/>
      <c r="Y162" s="262"/>
      <c r="Z162" s="264"/>
      <c r="AA162" s="264"/>
      <c r="AB162" s="270"/>
      <c r="AC162" s="147"/>
      <c r="AD162" s="270"/>
      <c r="AE162" s="150">
        <f t="shared" si="5"/>
        <v>0</v>
      </c>
    </row>
    <row r="163" spans="1:32" ht="15.75" customHeight="1" x14ac:dyDescent="0.2">
      <c r="A163" s="253"/>
      <c r="B163" s="250" t="s">
        <v>111</v>
      </c>
      <c r="C163" s="242">
        <v>4</v>
      </c>
      <c r="D163" s="249"/>
      <c r="E163" s="261"/>
      <c r="F163" s="261"/>
      <c r="G163" s="261"/>
      <c r="H163" s="261"/>
      <c r="I163" s="262"/>
      <c r="J163" s="262"/>
      <c r="K163" s="263"/>
      <c r="L163" s="142"/>
      <c r="M163" s="261"/>
      <c r="N163" s="142"/>
      <c r="O163" s="263"/>
      <c r="P163" s="261"/>
      <c r="Q163" s="263"/>
      <c r="R163" s="262" t="s">
        <v>299</v>
      </c>
      <c r="S163" s="261"/>
      <c r="T163" s="262" t="s">
        <v>301</v>
      </c>
      <c r="U163" s="262" t="s">
        <v>302</v>
      </c>
      <c r="V163" s="264"/>
      <c r="W163" s="264"/>
      <c r="X163" s="261"/>
      <c r="Y163" s="298"/>
      <c r="Z163" s="264" t="s">
        <v>307</v>
      </c>
      <c r="AA163" s="221"/>
      <c r="AB163" s="221"/>
      <c r="AC163" s="147"/>
      <c r="AD163" s="138"/>
      <c r="AE163" s="150">
        <f t="shared" si="5"/>
        <v>4</v>
      </c>
    </row>
    <row r="164" spans="1:32" ht="15.75" customHeight="1" x14ac:dyDescent="0.2">
      <c r="A164" s="246">
        <v>73</v>
      </c>
      <c r="B164" s="252" t="s">
        <v>196</v>
      </c>
      <c r="C164" s="242">
        <v>3</v>
      </c>
      <c r="D164" s="249" t="s">
        <v>36</v>
      </c>
      <c r="E164" s="261"/>
      <c r="F164" s="261" t="s">
        <v>288</v>
      </c>
      <c r="G164" s="261"/>
      <c r="H164" s="261"/>
      <c r="I164" s="262"/>
      <c r="J164" s="262" t="s">
        <v>291</v>
      </c>
      <c r="K164" s="261"/>
      <c r="L164" s="147"/>
      <c r="M164" s="261"/>
      <c r="N164" s="263"/>
      <c r="O164" s="264" t="s">
        <v>296</v>
      </c>
      <c r="P164" s="266"/>
      <c r="Q164" s="262"/>
      <c r="R164" s="262"/>
      <c r="S164" s="261"/>
      <c r="T164" s="261"/>
      <c r="U164" s="262"/>
      <c r="V164" s="264"/>
      <c r="W164" s="131"/>
      <c r="X164" s="261"/>
      <c r="Y164" s="262"/>
      <c r="Z164" s="264"/>
      <c r="AA164" s="264"/>
      <c r="AB164" s="270"/>
      <c r="AC164" s="147"/>
      <c r="AD164" s="138"/>
      <c r="AE164" s="150">
        <f t="shared" si="5"/>
        <v>3</v>
      </c>
      <c r="AF164">
        <f t="shared" si="7"/>
        <v>3</v>
      </c>
    </row>
    <row r="165" spans="1:32" ht="15.75" customHeight="1" x14ac:dyDescent="0.2">
      <c r="A165" s="253">
        <v>74</v>
      </c>
      <c r="B165" s="252" t="s">
        <v>182</v>
      </c>
      <c r="C165" s="242">
        <v>3</v>
      </c>
      <c r="D165" s="249" t="s">
        <v>19</v>
      </c>
      <c r="E165" s="261"/>
      <c r="F165" s="261"/>
      <c r="G165" s="261"/>
      <c r="H165" s="261"/>
      <c r="I165" s="262"/>
      <c r="J165" s="262" t="s">
        <v>291</v>
      </c>
      <c r="K165" s="261"/>
      <c r="L165" s="264"/>
      <c r="M165" s="261"/>
      <c r="N165" s="261"/>
      <c r="O165" s="264"/>
      <c r="P165" s="261"/>
      <c r="Q165" s="262"/>
      <c r="R165" s="262"/>
      <c r="S165" s="263"/>
      <c r="T165" s="233"/>
      <c r="U165" s="233"/>
      <c r="V165" s="131"/>
      <c r="W165" s="264"/>
      <c r="X165" s="261" t="s">
        <v>305</v>
      </c>
      <c r="Y165" s="267"/>
      <c r="Z165" s="116"/>
      <c r="AA165" s="264" t="s">
        <v>308</v>
      </c>
      <c r="AB165" s="221"/>
      <c r="AC165" s="147"/>
      <c r="AD165" s="138"/>
      <c r="AE165" s="150">
        <f t="shared" si="5"/>
        <v>3</v>
      </c>
      <c r="AF165">
        <f t="shared" si="7"/>
        <v>3</v>
      </c>
    </row>
    <row r="166" spans="1:32" ht="15.75" customHeight="1" x14ac:dyDescent="0.2">
      <c r="A166" s="253"/>
      <c r="B166" s="250" t="s">
        <v>198</v>
      </c>
      <c r="C166" s="242">
        <v>3</v>
      </c>
      <c r="D166" s="249" t="s">
        <v>19</v>
      </c>
      <c r="E166" s="261"/>
      <c r="F166" s="261"/>
      <c r="G166" s="261"/>
      <c r="H166" s="261"/>
      <c r="I166" s="262"/>
      <c r="J166" s="262"/>
      <c r="K166" s="261"/>
      <c r="L166" s="264" t="s">
        <v>293</v>
      </c>
      <c r="M166" s="261" t="s">
        <v>294</v>
      </c>
      <c r="N166" s="261"/>
      <c r="O166" s="264"/>
      <c r="P166" s="261" t="s">
        <v>297</v>
      </c>
      <c r="Q166" s="262"/>
      <c r="R166" s="262"/>
      <c r="S166" s="142"/>
      <c r="T166" s="262"/>
      <c r="U166" s="176"/>
      <c r="V166" s="221"/>
      <c r="W166" s="264"/>
      <c r="X166" s="261"/>
      <c r="Y166" s="262"/>
      <c r="Z166" s="261"/>
      <c r="AA166" s="264"/>
      <c r="AB166" s="270"/>
      <c r="AC166" s="147"/>
      <c r="AD166" s="138"/>
      <c r="AE166" s="150">
        <f t="shared" si="5"/>
        <v>3</v>
      </c>
      <c r="AF166">
        <f t="shared" si="7"/>
        <v>3</v>
      </c>
    </row>
    <row r="167" spans="1:32" ht="15.75" customHeight="1" x14ac:dyDescent="0.2">
      <c r="A167" s="253"/>
      <c r="B167" s="250" t="s">
        <v>203</v>
      </c>
      <c r="C167" s="242">
        <v>3</v>
      </c>
      <c r="D167" s="249" t="s">
        <v>19</v>
      </c>
      <c r="E167" s="261"/>
      <c r="F167" s="261" t="s">
        <v>288</v>
      </c>
      <c r="G167" s="261"/>
      <c r="H167" s="261"/>
      <c r="I167" s="262"/>
      <c r="J167" s="262" t="s">
        <v>291</v>
      </c>
      <c r="K167" s="263"/>
      <c r="L167" s="147"/>
      <c r="M167" s="261" t="s">
        <v>294</v>
      </c>
      <c r="N167" s="263"/>
      <c r="O167" s="264"/>
      <c r="P167" s="266"/>
      <c r="Q167" s="70"/>
      <c r="R167" s="266"/>
      <c r="S167" s="261"/>
      <c r="T167" s="266"/>
      <c r="U167" s="267"/>
      <c r="V167" s="264"/>
      <c r="W167" s="264"/>
      <c r="X167" s="263"/>
      <c r="Y167" s="319"/>
      <c r="Z167" s="131"/>
      <c r="AA167" s="131"/>
      <c r="AB167" s="221"/>
      <c r="AC167" s="147"/>
      <c r="AD167" s="138"/>
      <c r="AE167" s="150">
        <f t="shared" si="5"/>
        <v>3</v>
      </c>
      <c r="AF167">
        <f t="shared" si="7"/>
        <v>3</v>
      </c>
    </row>
    <row r="168" spans="1:32" ht="15.75" customHeight="1" x14ac:dyDescent="0.2">
      <c r="A168" s="128">
        <v>77</v>
      </c>
      <c r="B168" s="252" t="s">
        <v>201</v>
      </c>
      <c r="C168" s="242">
        <v>3</v>
      </c>
      <c r="D168" s="249"/>
      <c r="E168" s="261"/>
      <c r="F168" s="261"/>
      <c r="G168" s="261"/>
      <c r="H168" s="261"/>
      <c r="I168" s="262"/>
      <c r="J168" s="262"/>
      <c r="K168" s="261"/>
      <c r="L168" s="264"/>
      <c r="M168" s="261"/>
      <c r="N168" s="261"/>
      <c r="O168" s="264"/>
      <c r="P168" s="262" t="s">
        <v>297</v>
      </c>
      <c r="Q168" s="262"/>
      <c r="R168" s="262"/>
      <c r="S168" s="261" t="s">
        <v>300</v>
      </c>
      <c r="T168" s="266"/>
      <c r="U168" s="262"/>
      <c r="V168" s="131"/>
      <c r="W168" s="270"/>
      <c r="X168" s="261"/>
      <c r="Y168" s="262"/>
      <c r="Z168" s="264" t="s">
        <v>307</v>
      </c>
      <c r="AA168" s="264"/>
      <c r="AB168" s="131"/>
      <c r="AC168" s="147"/>
      <c r="AD168" s="138"/>
      <c r="AE168" s="150">
        <f t="shared" si="5"/>
        <v>3</v>
      </c>
      <c r="AF168">
        <f t="shared" si="7"/>
        <v>3</v>
      </c>
    </row>
    <row r="169" spans="1:32" ht="15.75" customHeight="1" x14ac:dyDescent="0.2">
      <c r="A169" s="253"/>
      <c r="B169" s="250" t="s">
        <v>202</v>
      </c>
      <c r="C169" s="242">
        <v>3</v>
      </c>
      <c r="D169" s="249"/>
      <c r="E169" s="261"/>
      <c r="F169" s="261"/>
      <c r="G169" s="261"/>
      <c r="H169" s="261"/>
      <c r="I169" s="262"/>
      <c r="J169" s="262"/>
      <c r="K169" s="263"/>
      <c r="L169" s="124"/>
      <c r="M169" s="261"/>
      <c r="N169" s="142"/>
      <c r="O169" s="147"/>
      <c r="P169" s="262"/>
      <c r="Q169" s="266"/>
      <c r="R169" s="262" t="s">
        <v>299</v>
      </c>
      <c r="S169" s="261"/>
      <c r="T169" s="262" t="s">
        <v>301</v>
      </c>
      <c r="U169" s="262"/>
      <c r="V169" s="264" t="s">
        <v>303</v>
      </c>
      <c r="W169" s="261"/>
      <c r="X169" s="261"/>
      <c r="Y169" s="302"/>
      <c r="Z169" s="221"/>
      <c r="AA169" s="221"/>
      <c r="AB169" s="221"/>
      <c r="AC169" s="147"/>
      <c r="AD169" s="138"/>
      <c r="AE169" s="150">
        <f t="shared" si="5"/>
        <v>3</v>
      </c>
      <c r="AF169">
        <f t="shared" si="7"/>
        <v>3</v>
      </c>
    </row>
    <row r="170" spans="1:32" ht="15.75" customHeight="1" x14ac:dyDescent="0.2">
      <c r="A170" s="253"/>
      <c r="B170" s="252" t="s">
        <v>108</v>
      </c>
      <c r="C170" s="242">
        <v>3</v>
      </c>
      <c r="D170" s="249"/>
      <c r="E170" s="261" t="s">
        <v>286</v>
      </c>
      <c r="F170" s="261"/>
      <c r="G170" s="261"/>
      <c r="H170" s="261"/>
      <c r="I170" s="262"/>
      <c r="J170" s="262"/>
      <c r="K170" s="261"/>
      <c r="L170" s="264"/>
      <c r="M170" s="261" t="s">
        <v>294</v>
      </c>
      <c r="N170" s="261"/>
      <c r="O170" s="264"/>
      <c r="P170" s="261"/>
      <c r="Q170" s="262"/>
      <c r="R170" s="262"/>
      <c r="S170" s="263"/>
      <c r="T170" s="233"/>
      <c r="U170" s="233"/>
      <c r="V170" s="131"/>
      <c r="W170" s="264"/>
      <c r="X170" s="296"/>
      <c r="Y170" s="262" t="s">
        <v>306</v>
      </c>
      <c r="Z170" s="116"/>
      <c r="AA170" s="116"/>
      <c r="AB170" s="221"/>
      <c r="AC170" s="147"/>
      <c r="AD170" s="138"/>
      <c r="AE170" s="150">
        <f t="shared" si="5"/>
        <v>2</v>
      </c>
      <c r="AF170">
        <f t="shared" si="7"/>
        <v>3</v>
      </c>
    </row>
    <row r="171" spans="1:32" ht="15.75" customHeight="1" x14ac:dyDescent="0.2">
      <c r="A171" s="246"/>
      <c r="B171" s="250" t="s">
        <v>204</v>
      </c>
      <c r="C171" s="242">
        <v>3</v>
      </c>
      <c r="D171" s="249"/>
      <c r="E171" s="261"/>
      <c r="F171" s="261"/>
      <c r="G171" s="261"/>
      <c r="H171" s="261"/>
      <c r="I171" s="262"/>
      <c r="J171" s="262"/>
      <c r="K171" s="261"/>
      <c r="L171" s="147"/>
      <c r="M171" s="261"/>
      <c r="N171" s="263"/>
      <c r="O171" s="264"/>
      <c r="P171" s="261"/>
      <c r="Q171" s="233"/>
      <c r="R171" s="262"/>
      <c r="S171" s="261" t="s">
        <v>300</v>
      </c>
      <c r="T171" s="266"/>
      <c r="U171" s="262"/>
      <c r="V171" s="264" t="s">
        <v>303</v>
      </c>
      <c r="W171" s="221"/>
      <c r="X171" s="263"/>
      <c r="Y171" s="302"/>
      <c r="Z171" s="264" t="s">
        <v>307</v>
      </c>
      <c r="AA171" s="264"/>
      <c r="AB171" s="221"/>
      <c r="AC171" s="147"/>
      <c r="AD171" s="138"/>
      <c r="AE171" s="150">
        <f t="shared" si="5"/>
        <v>3</v>
      </c>
      <c r="AF171">
        <f t="shared" si="7"/>
        <v>3</v>
      </c>
    </row>
    <row r="172" spans="1:32" ht="15.75" customHeight="1" x14ac:dyDescent="0.2">
      <c r="A172" s="253"/>
      <c r="B172" s="250" t="s">
        <v>205</v>
      </c>
      <c r="C172" s="242">
        <v>3</v>
      </c>
      <c r="D172" s="249"/>
      <c r="E172" s="261"/>
      <c r="F172" s="261"/>
      <c r="G172" s="261"/>
      <c r="H172" s="261"/>
      <c r="I172" s="262"/>
      <c r="J172" s="262"/>
      <c r="K172" s="263"/>
      <c r="L172" s="124"/>
      <c r="M172" s="261"/>
      <c r="N172" s="142"/>
      <c r="O172" s="147"/>
      <c r="P172" s="261"/>
      <c r="Q172" s="266"/>
      <c r="R172" s="261" t="s">
        <v>299</v>
      </c>
      <c r="S172" s="261"/>
      <c r="T172" s="262"/>
      <c r="U172" s="262"/>
      <c r="V172" s="264"/>
      <c r="W172" s="264"/>
      <c r="X172" s="261" t="s">
        <v>305</v>
      </c>
      <c r="Y172" s="302"/>
      <c r="Z172" s="264" t="s">
        <v>307</v>
      </c>
      <c r="AA172" s="221"/>
      <c r="AB172" s="221"/>
      <c r="AC172" s="147"/>
      <c r="AD172" s="138"/>
      <c r="AE172" s="150">
        <f t="shared" si="5"/>
        <v>3</v>
      </c>
      <c r="AF172">
        <f t="shared" si="7"/>
        <v>3</v>
      </c>
    </row>
    <row r="173" spans="1:32" ht="15.75" customHeight="1" x14ac:dyDescent="0.2">
      <c r="A173" s="246"/>
      <c r="B173" s="252" t="s">
        <v>206</v>
      </c>
      <c r="C173" s="242">
        <v>3</v>
      </c>
      <c r="D173" s="249"/>
      <c r="E173" s="261" t="s">
        <v>286</v>
      </c>
      <c r="F173" s="261" t="s">
        <v>288</v>
      </c>
      <c r="G173" s="261" t="s">
        <v>289</v>
      </c>
      <c r="H173" s="261"/>
      <c r="I173" s="262"/>
      <c r="J173" s="262"/>
      <c r="K173" s="261"/>
      <c r="L173" s="264"/>
      <c r="M173" s="261"/>
      <c r="N173" s="261"/>
      <c r="O173" s="264"/>
      <c r="P173" s="261"/>
      <c r="Q173" s="262"/>
      <c r="R173" s="261"/>
      <c r="S173" s="261"/>
      <c r="T173" s="142"/>
      <c r="U173" s="262"/>
      <c r="V173" s="261"/>
      <c r="W173" s="264"/>
      <c r="X173" s="261"/>
      <c r="Y173" s="262"/>
      <c r="Z173" s="261"/>
      <c r="AA173" s="264"/>
      <c r="AB173" s="270"/>
      <c r="AC173" s="147"/>
      <c r="AD173" s="138"/>
      <c r="AE173" s="150">
        <f t="shared" si="5"/>
        <v>2</v>
      </c>
      <c r="AF173">
        <f t="shared" si="7"/>
        <v>3</v>
      </c>
    </row>
    <row r="174" spans="1:32" ht="15.75" customHeight="1" x14ac:dyDescent="0.2">
      <c r="A174" s="246"/>
      <c r="B174" s="250" t="s">
        <v>207</v>
      </c>
      <c r="C174" s="242">
        <v>3</v>
      </c>
      <c r="D174" s="249"/>
      <c r="E174" s="261"/>
      <c r="F174" s="261"/>
      <c r="G174" s="68"/>
      <c r="H174" s="261"/>
      <c r="I174" s="262"/>
      <c r="J174" s="262"/>
      <c r="K174" s="261"/>
      <c r="L174" s="264"/>
      <c r="M174" s="261"/>
      <c r="N174" s="261"/>
      <c r="O174" s="264"/>
      <c r="P174" s="261"/>
      <c r="Q174" s="262"/>
      <c r="R174" s="261"/>
      <c r="S174" s="261"/>
      <c r="T174" s="266"/>
      <c r="U174" s="262"/>
      <c r="V174" s="264" t="s">
        <v>303</v>
      </c>
      <c r="W174" s="270" t="s">
        <v>304</v>
      </c>
      <c r="X174" s="261" t="s">
        <v>305</v>
      </c>
      <c r="Y174" s="302"/>
      <c r="Z174" s="264"/>
      <c r="AA174" s="264"/>
      <c r="AB174" s="221"/>
      <c r="AC174" s="147"/>
      <c r="AD174" s="138"/>
      <c r="AE174" s="150">
        <f t="shared" si="5"/>
        <v>3</v>
      </c>
      <c r="AF174">
        <f t="shared" si="7"/>
        <v>3</v>
      </c>
    </row>
    <row r="175" spans="1:32" ht="15.75" customHeight="1" x14ac:dyDescent="0.2">
      <c r="A175" s="246"/>
      <c r="B175" s="252" t="s">
        <v>142</v>
      </c>
      <c r="C175" s="242">
        <v>3</v>
      </c>
      <c r="D175" s="249"/>
      <c r="E175" s="261"/>
      <c r="F175" s="261" t="s">
        <v>288</v>
      </c>
      <c r="G175" s="68"/>
      <c r="H175" s="261"/>
      <c r="I175" s="262"/>
      <c r="J175" s="262"/>
      <c r="K175" s="261"/>
      <c r="L175" s="264"/>
      <c r="M175" s="261" t="s">
        <v>294</v>
      </c>
      <c r="N175" s="261"/>
      <c r="O175" s="264"/>
      <c r="P175" s="261"/>
      <c r="Q175" s="262"/>
      <c r="R175" s="261"/>
      <c r="S175" s="261" t="s">
        <v>300</v>
      </c>
      <c r="T175" s="233"/>
      <c r="U175" s="70"/>
      <c r="V175" s="141"/>
      <c r="W175" s="264"/>
      <c r="X175" s="296"/>
      <c r="Y175" s="267"/>
      <c r="Z175" s="116"/>
      <c r="AA175" s="116"/>
      <c r="AB175" s="221"/>
      <c r="AC175" s="147"/>
      <c r="AD175" s="138"/>
      <c r="AE175" s="150">
        <f t="shared" si="5"/>
        <v>3</v>
      </c>
      <c r="AF175">
        <f t="shared" si="7"/>
        <v>3</v>
      </c>
    </row>
    <row r="176" spans="1:32" ht="15.75" customHeight="1" x14ac:dyDescent="0.2">
      <c r="A176" s="246"/>
      <c r="B176" s="250" t="s">
        <v>209</v>
      </c>
      <c r="C176" s="242">
        <v>3</v>
      </c>
      <c r="D176" s="249"/>
      <c r="E176" s="261"/>
      <c r="F176" s="261"/>
      <c r="G176" s="261"/>
      <c r="H176" s="261"/>
      <c r="I176" s="262"/>
      <c r="J176" s="262"/>
      <c r="K176" s="261"/>
      <c r="L176" s="147"/>
      <c r="M176" s="261"/>
      <c r="N176" s="263"/>
      <c r="O176" s="264"/>
      <c r="P176" s="261"/>
      <c r="Q176" s="233"/>
      <c r="R176" s="261"/>
      <c r="S176" s="261" t="s">
        <v>300</v>
      </c>
      <c r="T176" s="261" t="s">
        <v>301</v>
      </c>
      <c r="U176" s="262"/>
      <c r="V176" s="264"/>
      <c r="W176" s="270" t="s">
        <v>304</v>
      </c>
      <c r="X176" s="263"/>
      <c r="Y176" s="302"/>
      <c r="Z176" s="264"/>
      <c r="AA176" s="264"/>
      <c r="AB176" s="221"/>
      <c r="AC176" s="147"/>
      <c r="AD176" s="138"/>
      <c r="AE176" s="150">
        <f t="shared" si="5"/>
        <v>3</v>
      </c>
      <c r="AF176">
        <f t="shared" si="7"/>
        <v>3</v>
      </c>
    </row>
    <row r="177" spans="1:32" ht="15.75" customHeight="1" x14ac:dyDescent="0.2">
      <c r="A177" s="246"/>
      <c r="B177" s="252" t="s">
        <v>226</v>
      </c>
      <c r="C177" s="242">
        <v>3</v>
      </c>
      <c r="D177" s="249"/>
      <c r="E177" s="261" t="s">
        <v>286</v>
      </c>
      <c r="F177" s="261" t="s">
        <v>288</v>
      </c>
      <c r="G177" s="261"/>
      <c r="H177" s="261"/>
      <c r="I177" s="262" t="s">
        <v>24</v>
      </c>
      <c r="J177" s="262"/>
      <c r="K177" s="261"/>
      <c r="L177" s="264"/>
      <c r="M177" s="261"/>
      <c r="N177" s="261"/>
      <c r="O177" s="264"/>
      <c r="P177" s="261"/>
      <c r="Q177" s="262"/>
      <c r="R177" s="262"/>
      <c r="S177" s="263"/>
      <c r="T177" s="262"/>
      <c r="U177" s="261"/>
      <c r="V177" s="264"/>
      <c r="W177" s="270"/>
      <c r="X177" s="261"/>
      <c r="Y177" s="262"/>
      <c r="Z177" s="264"/>
      <c r="AA177" s="264"/>
      <c r="AB177" s="270"/>
      <c r="AC177" s="147"/>
      <c r="AD177" s="138"/>
      <c r="AE177" s="150">
        <f t="shared" si="5"/>
        <v>1</v>
      </c>
      <c r="AF177">
        <f t="shared" si="7"/>
        <v>3</v>
      </c>
    </row>
    <row r="178" spans="1:32" ht="15.75" customHeight="1" x14ac:dyDescent="0.2">
      <c r="A178" s="246"/>
      <c r="B178" s="252" t="s">
        <v>133</v>
      </c>
      <c r="C178" s="242">
        <v>3</v>
      </c>
      <c r="D178" s="249"/>
      <c r="E178" s="261"/>
      <c r="F178" s="261"/>
      <c r="G178" s="68"/>
      <c r="H178" s="261"/>
      <c r="I178" s="262"/>
      <c r="J178" s="262"/>
      <c r="K178" s="261"/>
      <c r="L178" s="261"/>
      <c r="M178" s="261"/>
      <c r="N178" s="261"/>
      <c r="O178" s="264"/>
      <c r="P178" s="261"/>
      <c r="Q178" s="262" t="s">
        <v>298</v>
      </c>
      <c r="R178" s="261"/>
      <c r="S178" s="142"/>
      <c r="T178" s="262" t="s">
        <v>301</v>
      </c>
      <c r="U178" s="262" t="s">
        <v>302</v>
      </c>
      <c r="V178" s="221"/>
      <c r="W178" s="264"/>
      <c r="X178" s="261"/>
      <c r="Y178" s="261"/>
      <c r="Z178" s="264"/>
      <c r="AA178" s="261"/>
      <c r="AB178" s="270"/>
      <c r="AC178" s="147"/>
      <c r="AD178" s="138"/>
      <c r="AE178" s="150">
        <f t="shared" si="5"/>
        <v>3</v>
      </c>
      <c r="AF178">
        <f t="shared" si="7"/>
        <v>3</v>
      </c>
    </row>
    <row r="179" spans="1:32" ht="15.75" customHeight="1" x14ac:dyDescent="0.2">
      <c r="A179" s="253"/>
      <c r="B179" s="252" t="s">
        <v>160</v>
      </c>
      <c r="C179" s="242">
        <v>3</v>
      </c>
      <c r="D179" s="249"/>
      <c r="E179" s="261"/>
      <c r="F179" s="261"/>
      <c r="G179" s="261"/>
      <c r="H179" s="261"/>
      <c r="I179" s="262"/>
      <c r="J179" s="262"/>
      <c r="K179" s="263"/>
      <c r="L179" s="261"/>
      <c r="M179" s="261"/>
      <c r="N179" s="263"/>
      <c r="O179" s="261" t="s">
        <v>296</v>
      </c>
      <c r="P179" s="261"/>
      <c r="Q179" s="262" t="s">
        <v>298</v>
      </c>
      <c r="R179" s="266"/>
      <c r="S179" s="261"/>
      <c r="T179" s="261" t="s">
        <v>301</v>
      </c>
      <c r="U179" s="268"/>
      <c r="V179" s="176"/>
      <c r="W179" s="221"/>
      <c r="X179" s="263"/>
      <c r="Y179" s="302"/>
      <c r="Z179" s="221"/>
      <c r="AA179" s="221"/>
      <c r="AB179" s="221"/>
      <c r="AC179" s="147"/>
      <c r="AD179" s="138"/>
      <c r="AE179" s="150">
        <f t="shared" si="5"/>
        <v>3</v>
      </c>
      <c r="AF179">
        <f t="shared" si="7"/>
        <v>3</v>
      </c>
    </row>
    <row r="180" spans="1:32" ht="15.75" customHeight="1" x14ac:dyDescent="0.2">
      <c r="A180" s="246"/>
      <c r="B180" s="250" t="s">
        <v>213</v>
      </c>
      <c r="C180" s="242">
        <v>3</v>
      </c>
      <c r="D180" s="249"/>
      <c r="E180" s="261"/>
      <c r="F180" s="261"/>
      <c r="G180" s="261"/>
      <c r="H180" s="261"/>
      <c r="I180" s="262"/>
      <c r="J180" s="262"/>
      <c r="K180" s="261"/>
      <c r="L180" s="147"/>
      <c r="M180" s="261"/>
      <c r="N180" s="263"/>
      <c r="O180" s="264"/>
      <c r="P180" s="261"/>
      <c r="Q180" s="233"/>
      <c r="R180" s="262"/>
      <c r="S180" s="261" t="s">
        <v>300</v>
      </c>
      <c r="T180" s="266"/>
      <c r="U180" s="261"/>
      <c r="V180" s="264" t="s">
        <v>303</v>
      </c>
      <c r="W180" s="221"/>
      <c r="X180" s="263"/>
      <c r="Y180" s="302"/>
      <c r="Z180" s="261" t="s">
        <v>307</v>
      </c>
      <c r="AA180" s="264"/>
      <c r="AB180" s="221"/>
      <c r="AC180" s="147"/>
      <c r="AD180" s="138"/>
      <c r="AE180" s="150">
        <f t="shared" si="5"/>
        <v>3</v>
      </c>
      <c r="AF180">
        <f t="shared" si="7"/>
        <v>3</v>
      </c>
    </row>
    <row r="181" spans="1:32" ht="15.75" customHeight="1" x14ac:dyDescent="0.2">
      <c r="A181" s="246"/>
      <c r="B181" s="250" t="s">
        <v>214</v>
      </c>
      <c r="C181" s="242">
        <v>3</v>
      </c>
      <c r="D181" s="249"/>
      <c r="E181" s="261"/>
      <c r="F181" s="261"/>
      <c r="G181" s="261"/>
      <c r="H181" s="261"/>
      <c r="I181" s="262"/>
      <c r="J181" s="262"/>
      <c r="K181" s="261"/>
      <c r="L181" s="147"/>
      <c r="M181" s="261"/>
      <c r="N181" s="263"/>
      <c r="O181" s="264"/>
      <c r="P181" s="261"/>
      <c r="Q181" s="233"/>
      <c r="R181" s="262"/>
      <c r="S181" s="261" t="s">
        <v>300</v>
      </c>
      <c r="T181" s="266"/>
      <c r="U181" s="262" t="s">
        <v>302</v>
      </c>
      <c r="V181" s="261"/>
      <c r="W181" s="221"/>
      <c r="X181" s="261" t="s">
        <v>305</v>
      </c>
      <c r="Y181" s="298"/>
      <c r="Z181" s="264"/>
      <c r="AA181" s="264"/>
      <c r="AB181" s="221"/>
      <c r="AC181" s="147"/>
      <c r="AD181" s="138"/>
      <c r="AE181" s="150">
        <f t="shared" si="5"/>
        <v>3</v>
      </c>
      <c r="AF181">
        <f t="shared" si="7"/>
        <v>3</v>
      </c>
    </row>
    <row r="182" spans="1:32" ht="15.75" hidden="1" customHeight="1" x14ac:dyDescent="0.2">
      <c r="A182" s="253"/>
      <c r="B182" s="252"/>
      <c r="C182" s="242"/>
      <c r="D182" s="249"/>
      <c r="E182" s="261"/>
      <c r="F182" s="261"/>
      <c r="G182" s="261"/>
      <c r="H182" s="68"/>
      <c r="I182" s="115"/>
      <c r="J182" s="233"/>
      <c r="K182" s="261"/>
      <c r="L182" s="147"/>
      <c r="M182" s="261"/>
      <c r="N182" s="261"/>
      <c r="O182" s="264"/>
      <c r="P182" s="142"/>
      <c r="Q182" s="262"/>
      <c r="R182" s="262"/>
      <c r="S182" s="263"/>
      <c r="T182" s="233"/>
      <c r="U182" s="233"/>
      <c r="V182" s="131"/>
      <c r="W182" s="264"/>
      <c r="X182" s="296"/>
      <c r="Y182" s="267"/>
      <c r="Z182" s="116"/>
      <c r="AA182" s="116"/>
      <c r="AB182" s="221"/>
      <c r="AC182" s="147"/>
      <c r="AD182" s="138"/>
      <c r="AE182" s="150"/>
      <c r="AF182">
        <f t="shared" si="7"/>
        <v>0</v>
      </c>
    </row>
    <row r="183" spans="1:32" ht="15.75" customHeight="1" x14ac:dyDescent="0.2">
      <c r="A183" s="246">
        <v>91</v>
      </c>
      <c r="B183" s="252" t="s">
        <v>215</v>
      </c>
      <c r="C183" s="242">
        <v>2</v>
      </c>
      <c r="D183" s="249"/>
      <c r="E183" s="261" t="s">
        <v>286</v>
      </c>
      <c r="F183" s="261" t="s">
        <v>288</v>
      </c>
      <c r="G183" s="261"/>
      <c r="H183" s="261"/>
      <c r="I183" s="262"/>
      <c r="J183" s="261"/>
      <c r="K183" s="261"/>
      <c r="L183" s="264"/>
      <c r="M183" s="261"/>
      <c r="N183" s="261"/>
      <c r="O183" s="264"/>
      <c r="P183" s="261"/>
      <c r="Q183" s="262"/>
      <c r="R183" s="262"/>
      <c r="S183" s="261"/>
      <c r="T183" s="224"/>
      <c r="U183" s="262"/>
      <c r="V183" s="264"/>
      <c r="W183" s="261"/>
      <c r="X183" s="261"/>
      <c r="Y183" s="262"/>
      <c r="Z183" s="261"/>
      <c r="AA183" s="264"/>
      <c r="AB183" s="270"/>
      <c r="AC183" s="147"/>
      <c r="AD183" s="270"/>
      <c r="AE183" s="150">
        <f t="shared" si="5"/>
        <v>1</v>
      </c>
      <c r="AF183">
        <f t="shared" si="7"/>
        <v>2</v>
      </c>
    </row>
    <row r="184" spans="1:32" ht="15.75" customHeight="1" x14ac:dyDescent="0.2">
      <c r="A184" s="246"/>
      <c r="B184" s="252" t="s">
        <v>155</v>
      </c>
      <c r="C184" s="242">
        <v>2</v>
      </c>
      <c r="D184" s="249"/>
      <c r="E184" s="261"/>
      <c r="F184" s="261"/>
      <c r="G184" s="261"/>
      <c r="H184" s="261"/>
      <c r="I184" s="262"/>
      <c r="J184" s="262"/>
      <c r="K184" s="261"/>
      <c r="L184" s="147"/>
      <c r="M184" s="261"/>
      <c r="N184" s="263"/>
      <c r="O184" s="147"/>
      <c r="P184" s="263"/>
      <c r="Q184" s="262"/>
      <c r="R184" s="262"/>
      <c r="S184" s="142"/>
      <c r="T184" s="262" t="s">
        <v>301</v>
      </c>
      <c r="U184" s="268"/>
      <c r="V184" s="264" t="s">
        <v>303</v>
      </c>
      <c r="W184" s="270"/>
      <c r="X184" s="261"/>
      <c r="Y184" s="267"/>
      <c r="Z184" s="261"/>
      <c r="AA184" s="261"/>
      <c r="AB184" s="270"/>
      <c r="AC184" s="270"/>
      <c r="AD184" s="138"/>
      <c r="AE184" s="150">
        <f t="shared" si="5"/>
        <v>2</v>
      </c>
      <c r="AF184">
        <f t="shared" si="7"/>
        <v>2</v>
      </c>
    </row>
    <row r="185" spans="1:32" ht="15.75" customHeight="1" x14ac:dyDescent="0.2">
      <c r="A185" s="246"/>
      <c r="B185" s="252" t="s">
        <v>157</v>
      </c>
      <c r="C185" s="242">
        <v>2</v>
      </c>
      <c r="D185" s="249"/>
      <c r="E185" s="261"/>
      <c r="F185" s="68"/>
      <c r="G185" s="68"/>
      <c r="H185" s="68"/>
      <c r="I185" s="115"/>
      <c r="J185" s="262"/>
      <c r="K185" s="261"/>
      <c r="L185" s="264"/>
      <c r="M185" s="261"/>
      <c r="N185" s="261"/>
      <c r="O185" s="147"/>
      <c r="P185" s="263"/>
      <c r="Q185" s="224"/>
      <c r="R185" s="263"/>
      <c r="S185" s="263"/>
      <c r="T185" s="266"/>
      <c r="U185" s="267"/>
      <c r="V185" s="131"/>
      <c r="W185" s="264"/>
      <c r="X185" s="261"/>
      <c r="Y185" s="262"/>
      <c r="Z185" s="264" t="s">
        <v>307</v>
      </c>
      <c r="AA185" s="264"/>
      <c r="AB185" s="270" t="s">
        <v>286</v>
      </c>
      <c r="AC185" s="147"/>
      <c r="AD185" s="270"/>
      <c r="AE185" s="150">
        <f t="shared" si="5"/>
        <v>2</v>
      </c>
      <c r="AF185">
        <f t="shared" si="7"/>
        <v>2</v>
      </c>
    </row>
    <row r="186" spans="1:32" ht="15.75" customHeight="1" x14ac:dyDescent="0.2">
      <c r="A186" s="253"/>
      <c r="B186" s="250" t="s">
        <v>217</v>
      </c>
      <c r="C186" s="242">
        <v>2</v>
      </c>
      <c r="D186" s="249"/>
      <c r="E186" s="261"/>
      <c r="F186" s="261" t="s">
        <v>288</v>
      </c>
      <c r="G186" s="261"/>
      <c r="H186" s="68"/>
      <c r="I186" s="115"/>
      <c r="J186" s="233"/>
      <c r="K186" s="261"/>
      <c r="L186" s="147"/>
      <c r="M186" s="261"/>
      <c r="N186" s="261"/>
      <c r="O186" s="264" t="s">
        <v>296</v>
      </c>
      <c r="P186" s="142"/>
      <c r="Q186" s="262"/>
      <c r="R186" s="224"/>
      <c r="S186" s="261"/>
      <c r="T186" s="262"/>
      <c r="U186" s="267"/>
      <c r="V186" s="141"/>
      <c r="W186" s="131"/>
      <c r="X186" s="138"/>
      <c r="Y186" s="262"/>
      <c r="Z186" s="264"/>
      <c r="AA186" s="264"/>
      <c r="AB186" s="221"/>
      <c r="AC186" s="270"/>
      <c r="AD186" s="138"/>
      <c r="AE186" s="150">
        <f t="shared" si="5"/>
        <v>2</v>
      </c>
      <c r="AF186">
        <f t="shared" si="7"/>
        <v>2</v>
      </c>
    </row>
    <row r="187" spans="1:32" ht="15.75" hidden="1" customHeight="1" x14ac:dyDescent="0.2">
      <c r="A187" s="253"/>
      <c r="B187" s="252" t="s">
        <v>218</v>
      </c>
      <c r="C187" s="242"/>
      <c r="D187" s="249"/>
      <c r="E187" s="261"/>
      <c r="F187" s="261"/>
      <c r="G187" s="261"/>
      <c r="H187" s="261"/>
      <c r="I187" s="262"/>
      <c r="J187" s="262"/>
      <c r="K187" s="263"/>
      <c r="L187" s="147"/>
      <c r="M187" s="176"/>
      <c r="N187" s="263"/>
      <c r="O187" s="124"/>
      <c r="P187" s="142"/>
      <c r="Q187" s="262"/>
      <c r="R187" s="262"/>
      <c r="S187" s="263"/>
      <c r="T187" s="266"/>
      <c r="U187" s="268"/>
      <c r="V187" s="221"/>
      <c r="W187" s="221"/>
      <c r="X187" s="147"/>
      <c r="Y187" s="302"/>
      <c r="Z187" s="264"/>
      <c r="AA187" s="264"/>
      <c r="AB187" s="270"/>
      <c r="AC187" s="147"/>
      <c r="AD187" s="138"/>
      <c r="AE187" s="150">
        <f t="shared" si="5"/>
        <v>0</v>
      </c>
      <c r="AF187">
        <f t="shared" si="7"/>
        <v>0</v>
      </c>
    </row>
    <row r="188" spans="1:32" ht="15.75" customHeight="1" x14ac:dyDescent="0.2">
      <c r="A188" s="253"/>
      <c r="B188" s="252" t="s">
        <v>216</v>
      </c>
      <c r="C188" s="242">
        <v>2</v>
      </c>
      <c r="D188" s="249"/>
      <c r="E188" s="68"/>
      <c r="F188" s="261"/>
      <c r="G188" s="261"/>
      <c r="H188" s="261"/>
      <c r="I188" s="262"/>
      <c r="J188" s="262"/>
      <c r="K188" s="261"/>
      <c r="L188" s="264"/>
      <c r="M188" s="261" t="s">
        <v>294</v>
      </c>
      <c r="N188" s="261"/>
      <c r="O188" s="264"/>
      <c r="P188" s="261" t="s">
        <v>297</v>
      </c>
      <c r="Q188" s="262"/>
      <c r="R188" s="224"/>
      <c r="S188" s="263"/>
      <c r="T188" s="224"/>
      <c r="U188" s="267"/>
      <c r="V188" s="221"/>
      <c r="W188" s="131"/>
      <c r="X188" s="147"/>
      <c r="Y188" s="302"/>
      <c r="Z188" s="221"/>
      <c r="AA188" s="221"/>
      <c r="AB188" s="221"/>
      <c r="AC188" s="138"/>
      <c r="AD188" s="138"/>
      <c r="AE188" s="150">
        <f t="shared" si="5"/>
        <v>2</v>
      </c>
      <c r="AF188">
        <f t="shared" si="7"/>
        <v>2</v>
      </c>
    </row>
    <row r="189" spans="1:32" ht="15.75" hidden="1" customHeight="1" x14ac:dyDescent="0.2">
      <c r="A189" s="253">
        <v>92</v>
      </c>
      <c r="B189" s="252" t="s">
        <v>220</v>
      </c>
      <c r="C189" s="242"/>
      <c r="D189" s="249"/>
      <c r="E189" s="261"/>
      <c r="F189" s="261"/>
      <c r="G189" s="261"/>
      <c r="H189" s="261"/>
      <c r="I189" s="262"/>
      <c r="J189" s="262"/>
      <c r="K189" s="261"/>
      <c r="L189" s="264"/>
      <c r="M189" s="261"/>
      <c r="N189" s="261"/>
      <c r="O189" s="264"/>
      <c r="P189" s="265"/>
      <c r="Q189" s="262"/>
      <c r="R189" s="266"/>
      <c r="S189" s="263"/>
      <c r="T189" s="224"/>
      <c r="U189" s="268"/>
      <c r="V189" s="131"/>
      <c r="W189" s="221"/>
      <c r="X189" s="147"/>
      <c r="Y189" s="302"/>
      <c r="Z189" s="116"/>
      <c r="AA189" s="116"/>
      <c r="AB189" s="221"/>
      <c r="AC189" s="138"/>
      <c r="AD189" s="138"/>
      <c r="AE189" s="150">
        <f t="shared" si="5"/>
        <v>0</v>
      </c>
      <c r="AF189">
        <f t="shared" si="7"/>
        <v>0</v>
      </c>
    </row>
    <row r="190" spans="1:32" ht="15.75" customHeight="1" x14ac:dyDescent="0.2">
      <c r="A190" s="246"/>
      <c r="B190" s="252" t="s">
        <v>221</v>
      </c>
      <c r="C190" s="242">
        <v>2</v>
      </c>
      <c r="D190" s="249"/>
      <c r="E190" s="261"/>
      <c r="F190" s="68"/>
      <c r="G190" s="68"/>
      <c r="H190" s="68"/>
      <c r="I190" s="115"/>
      <c r="J190" s="233"/>
      <c r="K190" s="263"/>
      <c r="L190" s="116"/>
      <c r="M190" s="176"/>
      <c r="N190" s="142"/>
      <c r="O190" s="264" t="s">
        <v>296</v>
      </c>
      <c r="P190" s="263"/>
      <c r="Q190" s="142"/>
      <c r="R190" s="261"/>
      <c r="S190" s="261"/>
      <c r="T190" s="263"/>
      <c r="U190" s="262"/>
      <c r="V190" s="264"/>
      <c r="W190" s="221"/>
      <c r="X190" s="264" t="s">
        <v>305</v>
      </c>
      <c r="Y190" s="302"/>
      <c r="Z190" s="264"/>
      <c r="AA190" s="264"/>
      <c r="AB190" s="221"/>
      <c r="AC190" s="270"/>
      <c r="AD190" s="270"/>
      <c r="AE190" s="150">
        <f t="shared" si="5"/>
        <v>2</v>
      </c>
      <c r="AF190">
        <f t="shared" si="7"/>
        <v>2</v>
      </c>
    </row>
    <row r="191" spans="1:32" ht="15.75" customHeight="1" x14ac:dyDescent="0.2">
      <c r="A191" s="246"/>
      <c r="B191" s="252" t="s">
        <v>222</v>
      </c>
      <c r="C191" s="242">
        <v>2</v>
      </c>
      <c r="D191" s="249"/>
      <c r="E191" s="261"/>
      <c r="F191" s="261"/>
      <c r="G191" s="261"/>
      <c r="H191" s="261"/>
      <c r="I191" s="262"/>
      <c r="J191" s="262"/>
      <c r="K191" s="261"/>
      <c r="L191" s="264"/>
      <c r="M191" s="261"/>
      <c r="N191" s="261"/>
      <c r="O191" s="264"/>
      <c r="P191" s="261"/>
      <c r="Q191" s="262"/>
      <c r="R191" s="261" t="s">
        <v>299</v>
      </c>
      <c r="S191" s="261"/>
      <c r="T191" s="261"/>
      <c r="U191" s="268"/>
      <c r="V191" s="264" t="s">
        <v>303</v>
      </c>
      <c r="W191" s="264"/>
      <c r="X191" s="261"/>
      <c r="Y191" s="267"/>
      <c r="Z191" s="264"/>
      <c r="AA191" s="264"/>
      <c r="AB191" s="221"/>
      <c r="AC191" s="147"/>
      <c r="AD191" s="138"/>
      <c r="AE191" s="150">
        <f t="shared" si="5"/>
        <v>2</v>
      </c>
      <c r="AF191">
        <f t="shared" si="7"/>
        <v>2</v>
      </c>
    </row>
    <row r="192" spans="1:32" ht="15.75" customHeight="1" x14ac:dyDescent="0.2">
      <c r="A192" s="246"/>
      <c r="B192" s="252" t="s">
        <v>223</v>
      </c>
      <c r="C192" s="242">
        <v>2</v>
      </c>
      <c r="D192" s="249"/>
      <c r="E192" s="261" t="s">
        <v>286</v>
      </c>
      <c r="F192" s="68"/>
      <c r="G192" s="261"/>
      <c r="H192" s="261"/>
      <c r="I192" s="262"/>
      <c r="J192" s="68"/>
      <c r="K192" s="263"/>
      <c r="L192" s="264"/>
      <c r="M192" s="261"/>
      <c r="N192" s="261"/>
      <c r="O192" s="263"/>
      <c r="P192" s="262"/>
      <c r="Q192" s="262" t="s">
        <v>298</v>
      </c>
      <c r="R192" s="261"/>
      <c r="S192" s="263"/>
      <c r="T192" s="263"/>
      <c r="U192" s="267"/>
      <c r="V192" s="221"/>
      <c r="W192" s="264"/>
      <c r="X192" s="138"/>
      <c r="Y192" s="267"/>
      <c r="Z192" s="264"/>
      <c r="AA192" s="264"/>
      <c r="AB192" s="270"/>
      <c r="AC192" s="147"/>
      <c r="AD192" s="138"/>
      <c r="AE192" s="150">
        <f t="shared" ref="AE192:AE195" si="8">COUNTA(F192:H192,J192:N192,O192:AB192)</f>
        <v>1</v>
      </c>
      <c r="AF192">
        <f t="shared" ref="AF192:AF195" si="9">COUNTA(E192:AD192)</f>
        <v>2</v>
      </c>
    </row>
    <row r="193" spans="1:32" ht="15.75" customHeight="1" x14ac:dyDescent="0.2">
      <c r="A193" s="253"/>
      <c r="B193" s="252" t="s">
        <v>224</v>
      </c>
      <c r="C193" s="242">
        <v>2</v>
      </c>
      <c r="D193" s="249"/>
      <c r="E193" s="261"/>
      <c r="F193" s="261"/>
      <c r="G193" s="261"/>
      <c r="H193" s="261"/>
      <c r="I193" s="262"/>
      <c r="J193" s="262"/>
      <c r="K193" s="263"/>
      <c r="L193" s="264"/>
      <c r="M193" s="261"/>
      <c r="N193" s="261"/>
      <c r="O193" s="264"/>
      <c r="P193" s="261"/>
      <c r="Q193" s="266"/>
      <c r="R193" s="261"/>
      <c r="S193" s="261"/>
      <c r="T193" s="261"/>
      <c r="U193" s="262"/>
      <c r="V193" s="264"/>
      <c r="W193" s="264"/>
      <c r="X193" s="264" t="s">
        <v>305</v>
      </c>
      <c r="Y193" s="262" t="s">
        <v>306</v>
      </c>
      <c r="Z193" s="261"/>
      <c r="AA193" s="264"/>
      <c r="AB193" s="270"/>
      <c r="AC193" s="147"/>
      <c r="AD193" s="138"/>
      <c r="AE193" s="150">
        <f t="shared" si="8"/>
        <v>2</v>
      </c>
      <c r="AF193">
        <f t="shared" si="9"/>
        <v>2</v>
      </c>
    </row>
    <row r="194" spans="1:32" ht="15.75" customHeight="1" x14ac:dyDescent="0.2">
      <c r="A194" s="253"/>
      <c r="B194" s="252" t="s">
        <v>225</v>
      </c>
      <c r="C194" s="242">
        <v>2</v>
      </c>
      <c r="D194" s="249"/>
      <c r="E194" s="261"/>
      <c r="F194" s="261"/>
      <c r="G194" s="261" t="s">
        <v>289</v>
      </c>
      <c r="H194" s="261"/>
      <c r="I194" s="262"/>
      <c r="J194" s="262" t="s">
        <v>291</v>
      </c>
      <c r="K194" s="263"/>
      <c r="L194" s="124"/>
      <c r="M194" s="261"/>
      <c r="N194" s="142"/>
      <c r="O194" s="147"/>
      <c r="P194" s="261"/>
      <c r="Q194" s="266"/>
      <c r="R194" s="263"/>
      <c r="S194" s="261"/>
      <c r="T194" s="261"/>
      <c r="U194" s="262"/>
      <c r="V194" s="264"/>
      <c r="W194" s="264"/>
      <c r="X194" s="264"/>
      <c r="Y194" s="302"/>
      <c r="Z194" s="221"/>
      <c r="AA194" s="221"/>
      <c r="AB194" s="221"/>
      <c r="AC194" s="147"/>
      <c r="AD194" s="138"/>
      <c r="AE194" s="150">
        <f t="shared" si="8"/>
        <v>2</v>
      </c>
      <c r="AF194">
        <f t="shared" si="9"/>
        <v>2</v>
      </c>
    </row>
    <row r="195" spans="1:32" ht="15.75" customHeight="1" x14ac:dyDescent="0.2">
      <c r="A195" s="253">
        <v>101</v>
      </c>
      <c r="B195" s="250" t="s">
        <v>93</v>
      </c>
      <c r="C195" s="242">
        <v>1</v>
      </c>
      <c r="D195" s="249"/>
      <c r="E195" s="261"/>
      <c r="F195" s="261"/>
      <c r="G195" s="261"/>
      <c r="H195" s="261"/>
      <c r="I195" s="262"/>
      <c r="J195" s="262"/>
      <c r="K195" s="263"/>
      <c r="L195" s="124"/>
      <c r="M195" s="261"/>
      <c r="N195" s="142"/>
      <c r="O195" s="147"/>
      <c r="P195" s="261"/>
      <c r="Q195" s="266"/>
      <c r="R195" s="261"/>
      <c r="S195" s="261"/>
      <c r="T195" s="261"/>
      <c r="U195" s="262"/>
      <c r="V195" s="264"/>
      <c r="W195" s="270" t="s">
        <v>304</v>
      </c>
      <c r="X195" s="264"/>
      <c r="Y195" s="302"/>
      <c r="Z195" s="221"/>
      <c r="AA195" s="221"/>
      <c r="AB195" s="221"/>
      <c r="AC195" s="147"/>
      <c r="AD195" s="138"/>
      <c r="AE195" s="150">
        <f t="shared" si="8"/>
        <v>1</v>
      </c>
      <c r="AF195">
        <f t="shared" si="9"/>
        <v>1</v>
      </c>
    </row>
    <row r="196" spans="1:32" ht="15.75" customHeight="1" x14ac:dyDescent="0.2">
      <c r="A196" s="246"/>
      <c r="B196" s="252" t="s">
        <v>227</v>
      </c>
      <c r="C196" s="242">
        <v>1</v>
      </c>
      <c r="D196" s="249"/>
      <c r="E196" s="261"/>
      <c r="F196" s="261"/>
      <c r="G196" s="68"/>
      <c r="H196" s="261"/>
      <c r="I196" s="262"/>
      <c r="J196" s="261"/>
      <c r="K196" s="261"/>
      <c r="L196" s="264"/>
      <c r="M196" s="261"/>
      <c r="N196" s="261"/>
      <c r="O196" s="264"/>
      <c r="P196" s="261"/>
      <c r="Q196" s="262"/>
      <c r="R196" s="261"/>
      <c r="S196" s="261"/>
      <c r="T196" s="263"/>
      <c r="U196" s="262"/>
      <c r="V196" s="264" t="s">
        <v>303</v>
      </c>
      <c r="W196" s="221"/>
      <c r="X196" s="147"/>
      <c r="Y196" s="302"/>
      <c r="Z196" s="264"/>
      <c r="AA196" s="264"/>
      <c r="AB196" s="221"/>
      <c r="AC196" s="147"/>
      <c r="AD196" s="270"/>
      <c r="AE196" s="150">
        <f t="shared" si="5"/>
        <v>1</v>
      </c>
      <c r="AF196">
        <f t="shared" si="7"/>
        <v>1</v>
      </c>
    </row>
    <row r="197" spans="1:32" ht="15.75" hidden="1" customHeight="1" x14ac:dyDescent="0.2">
      <c r="A197" s="253"/>
      <c r="B197" s="252" t="s">
        <v>228</v>
      </c>
      <c r="C197" s="242"/>
      <c r="D197" s="249"/>
      <c r="E197" s="261"/>
      <c r="F197" s="68"/>
      <c r="G197" s="68"/>
      <c r="H197" s="261"/>
      <c r="I197" s="262"/>
      <c r="J197" s="262"/>
      <c r="K197" s="261"/>
      <c r="L197" s="264"/>
      <c r="M197" s="261"/>
      <c r="N197" s="261"/>
      <c r="O197" s="147"/>
      <c r="P197" s="142"/>
      <c r="Q197" s="266"/>
      <c r="R197" s="142"/>
      <c r="S197" s="263"/>
      <c r="T197" s="263"/>
      <c r="U197" s="176"/>
      <c r="V197" s="221"/>
      <c r="W197" s="221"/>
      <c r="X197" s="138"/>
      <c r="Y197" s="302"/>
      <c r="Z197" s="221"/>
      <c r="AA197" s="221"/>
      <c r="AB197" s="270"/>
      <c r="AC197" s="147"/>
      <c r="AD197" s="270"/>
      <c r="AE197" s="150">
        <f t="shared" si="5"/>
        <v>0</v>
      </c>
      <c r="AF197">
        <f t="shared" si="7"/>
        <v>0</v>
      </c>
    </row>
    <row r="198" spans="1:32" ht="15.75" hidden="1" customHeight="1" x14ac:dyDescent="0.2">
      <c r="A198" s="246"/>
      <c r="B198" s="252" t="s">
        <v>229</v>
      </c>
      <c r="C198" s="242"/>
      <c r="D198" s="249"/>
      <c r="E198" s="261"/>
      <c r="F198" s="261"/>
      <c r="G198" s="261"/>
      <c r="H198" s="261"/>
      <c r="I198" s="262"/>
      <c r="J198" s="262"/>
      <c r="K198" s="261"/>
      <c r="L198" s="147"/>
      <c r="M198" s="261"/>
      <c r="N198" s="263"/>
      <c r="O198" s="147"/>
      <c r="P198" s="263"/>
      <c r="Q198" s="262"/>
      <c r="R198" s="261"/>
      <c r="S198" s="142"/>
      <c r="T198" s="261"/>
      <c r="U198" s="261"/>
      <c r="V198" s="221"/>
      <c r="W198" s="264"/>
      <c r="X198" s="147"/>
      <c r="Y198" s="141"/>
      <c r="Z198" s="176"/>
      <c r="AA198" s="176"/>
      <c r="AB198" s="221"/>
      <c r="AC198" s="147"/>
      <c r="AD198" s="270"/>
      <c r="AE198" s="150">
        <f t="shared" si="5"/>
        <v>0</v>
      </c>
    </row>
    <row r="199" spans="1:32" ht="15.75" hidden="1" customHeight="1" x14ac:dyDescent="0.2">
      <c r="A199" s="253"/>
      <c r="B199" s="252" t="s">
        <v>230</v>
      </c>
      <c r="C199" s="242"/>
      <c r="D199" s="249"/>
      <c r="E199" s="68"/>
      <c r="F199" s="261"/>
      <c r="G199" s="68"/>
      <c r="H199" s="68"/>
      <c r="I199" s="115"/>
      <c r="J199" s="262"/>
      <c r="K199" s="263"/>
      <c r="L199" s="124"/>
      <c r="M199" s="176"/>
      <c r="N199" s="263"/>
      <c r="O199" s="264"/>
      <c r="P199" s="261"/>
      <c r="Q199" s="262"/>
      <c r="R199" s="263"/>
      <c r="S199" s="261"/>
      <c r="T199" s="263"/>
      <c r="U199" s="176"/>
      <c r="V199" s="131"/>
      <c r="W199" s="264"/>
      <c r="X199" s="264"/>
      <c r="Y199" s="267"/>
      <c r="Z199" s="221"/>
      <c r="AA199" s="221"/>
      <c r="AB199" s="131"/>
      <c r="AC199" s="147"/>
      <c r="AD199" s="270"/>
      <c r="AE199" s="150">
        <f t="shared" si="5"/>
        <v>0</v>
      </c>
      <c r="AF199">
        <f t="shared" si="7"/>
        <v>0</v>
      </c>
    </row>
    <row r="200" spans="1:32" ht="15.75" hidden="1" customHeight="1" x14ac:dyDescent="0.2">
      <c r="A200" s="246"/>
      <c r="B200" s="252" t="s">
        <v>231</v>
      </c>
      <c r="C200" s="242"/>
      <c r="D200" s="249"/>
      <c r="E200" s="261"/>
      <c r="F200" s="261"/>
      <c r="G200" s="261"/>
      <c r="H200" s="261"/>
      <c r="I200" s="262"/>
      <c r="J200" s="262"/>
      <c r="K200" s="261"/>
      <c r="L200" s="147"/>
      <c r="M200" s="261"/>
      <c r="N200" s="263"/>
      <c r="O200" s="147"/>
      <c r="P200" s="263"/>
      <c r="Q200" s="262"/>
      <c r="R200" s="261"/>
      <c r="S200" s="142"/>
      <c r="T200" s="261"/>
      <c r="U200" s="268"/>
      <c r="V200" s="221"/>
      <c r="W200" s="264"/>
      <c r="X200" s="147"/>
      <c r="Y200" s="267"/>
      <c r="Z200" s="221"/>
      <c r="AA200" s="221"/>
      <c r="AB200" s="270"/>
      <c r="AC200" s="147"/>
      <c r="AD200" s="270"/>
      <c r="AE200" s="150">
        <f t="shared" si="5"/>
        <v>0</v>
      </c>
    </row>
    <row r="201" spans="1:32" ht="15.75" hidden="1" customHeight="1" x14ac:dyDescent="0.2">
      <c r="A201" s="253"/>
      <c r="B201" s="252" t="s">
        <v>232</v>
      </c>
      <c r="C201" s="242"/>
      <c r="D201" s="249"/>
      <c r="E201" s="261"/>
      <c r="F201" s="261"/>
      <c r="G201" s="261"/>
      <c r="H201" s="68"/>
      <c r="I201" s="115"/>
      <c r="J201" s="115"/>
      <c r="K201" s="261"/>
      <c r="L201" s="147"/>
      <c r="M201" s="141"/>
      <c r="N201" s="263"/>
      <c r="O201" s="124"/>
      <c r="P201" s="261"/>
      <c r="Q201" s="266"/>
      <c r="R201" s="261"/>
      <c r="S201" s="261"/>
      <c r="T201" s="263"/>
      <c r="U201" s="267"/>
      <c r="V201" s="131"/>
      <c r="W201" s="264"/>
      <c r="X201" s="264"/>
      <c r="Y201" s="262"/>
      <c r="Z201" s="264"/>
      <c r="AA201" s="264"/>
      <c r="AB201" s="221"/>
      <c r="AC201" s="147"/>
      <c r="AD201" s="138"/>
      <c r="AE201" s="150">
        <f t="shared" si="5"/>
        <v>0</v>
      </c>
      <c r="AF201">
        <f t="shared" si="7"/>
        <v>0</v>
      </c>
    </row>
    <row r="202" spans="1:32" ht="15.75" customHeight="1" x14ac:dyDescent="0.2">
      <c r="A202" s="246"/>
      <c r="B202" s="252" t="s">
        <v>233</v>
      </c>
      <c r="C202" s="242">
        <v>1</v>
      </c>
      <c r="D202" s="249"/>
      <c r="E202" s="261"/>
      <c r="F202" s="68"/>
      <c r="G202" s="261"/>
      <c r="H202" s="261"/>
      <c r="I202" s="262"/>
      <c r="J202" s="115"/>
      <c r="K202" s="261" t="s">
        <v>292</v>
      </c>
      <c r="L202" s="264"/>
      <c r="M202" s="261"/>
      <c r="N202" s="261"/>
      <c r="O202" s="147"/>
      <c r="P202" s="261"/>
      <c r="Q202" s="266"/>
      <c r="R202" s="261"/>
      <c r="S202" s="261"/>
      <c r="T202" s="261"/>
      <c r="U202" s="262"/>
      <c r="V202" s="264"/>
      <c r="W202" s="141"/>
      <c r="X202" s="264"/>
      <c r="Y202" s="262"/>
      <c r="Z202" s="261"/>
      <c r="AA202" s="261"/>
      <c r="AB202" s="270"/>
      <c r="AC202" s="270"/>
      <c r="AD202" s="138"/>
      <c r="AE202" s="150">
        <f t="shared" si="5"/>
        <v>1</v>
      </c>
      <c r="AF202">
        <f t="shared" si="7"/>
        <v>1</v>
      </c>
    </row>
    <row r="203" spans="1:32" ht="15.75" customHeight="1" x14ac:dyDescent="0.2">
      <c r="A203" s="246"/>
      <c r="B203" s="250" t="s">
        <v>234</v>
      </c>
      <c r="C203" s="242">
        <v>1</v>
      </c>
      <c r="D203" s="249"/>
      <c r="E203" s="261"/>
      <c r="F203" s="261"/>
      <c r="G203" s="68"/>
      <c r="H203" s="261"/>
      <c r="I203" s="262"/>
      <c r="J203" s="262"/>
      <c r="K203" s="261"/>
      <c r="L203" s="264"/>
      <c r="M203" s="261"/>
      <c r="N203" s="261"/>
      <c r="O203" s="264"/>
      <c r="P203" s="261"/>
      <c r="Q203" s="262"/>
      <c r="R203" s="261"/>
      <c r="S203" s="261"/>
      <c r="T203" s="263"/>
      <c r="U203" s="262"/>
      <c r="V203" s="261" t="s">
        <v>303</v>
      </c>
      <c r="W203" s="176"/>
      <c r="X203" s="147"/>
      <c r="Y203" s="302"/>
      <c r="Z203" s="261"/>
      <c r="AA203" s="261"/>
      <c r="AB203" s="221"/>
      <c r="AC203" s="270"/>
      <c r="AD203" s="138"/>
      <c r="AE203" s="150">
        <f t="shared" si="5"/>
        <v>1</v>
      </c>
      <c r="AF203">
        <f t="shared" si="7"/>
        <v>1</v>
      </c>
    </row>
    <row r="204" spans="1:32" ht="15.75" customHeight="1" x14ac:dyDescent="0.2">
      <c r="A204" s="253"/>
      <c r="B204" s="252" t="s">
        <v>235</v>
      </c>
      <c r="C204" s="242">
        <v>1</v>
      </c>
      <c r="D204" s="249"/>
      <c r="E204" s="261"/>
      <c r="F204" s="261" t="s">
        <v>288</v>
      </c>
      <c r="G204" s="261"/>
      <c r="H204" s="68"/>
      <c r="I204" s="115"/>
      <c r="J204" s="233"/>
      <c r="K204" s="263"/>
      <c r="L204" s="147"/>
      <c r="M204" s="176"/>
      <c r="N204" s="263"/>
      <c r="O204" s="124"/>
      <c r="P204" s="263"/>
      <c r="Q204" s="266"/>
      <c r="R204" s="261"/>
      <c r="S204" s="261"/>
      <c r="T204" s="261"/>
      <c r="U204" s="262"/>
      <c r="V204" s="262"/>
      <c r="W204" s="261"/>
      <c r="X204" s="264"/>
      <c r="Y204" s="262"/>
      <c r="Z204" s="261"/>
      <c r="AA204" s="261"/>
      <c r="AB204" s="221"/>
      <c r="AC204" s="270"/>
      <c r="AD204" s="138"/>
      <c r="AE204" s="150">
        <f t="shared" si="5"/>
        <v>1</v>
      </c>
      <c r="AF204">
        <f t="shared" si="7"/>
        <v>1</v>
      </c>
    </row>
    <row r="205" spans="1:32" ht="15.75" customHeight="1" x14ac:dyDescent="0.2">
      <c r="A205" s="253"/>
      <c r="B205" s="250" t="s">
        <v>236</v>
      </c>
      <c r="C205" s="242">
        <v>1</v>
      </c>
      <c r="D205" s="249"/>
      <c r="E205" s="261"/>
      <c r="F205" s="261" t="s">
        <v>288</v>
      </c>
      <c r="G205" s="261"/>
      <c r="H205" s="70"/>
      <c r="I205" s="233"/>
      <c r="J205" s="262"/>
      <c r="K205" s="133"/>
      <c r="L205" s="264"/>
      <c r="M205" s="261"/>
      <c r="N205" s="261"/>
      <c r="O205" s="264"/>
      <c r="P205" s="263"/>
      <c r="Q205" s="262"/>
      <c r="R205" s="70"/>
      <c r="S205" s="261"/>
      <c r="T205" s="261"/>
      <c r="U205" s="262"/>
      <c r="V205" s="262"/>
      <c r="W205" s="261"/>
      <c r="X205" s="138"/>
      <c r="Y205" s="262"/>
      <c r="Z205" s="261"/>
      <c r="AA205" s="261"/>
      <c r="AB205" s="270"/>
      <c r="AC205" s="270"/>
      <c r="AD205" s="138"/>
      <c r="AE205" s="150">
        <f t="shared" si="5"/>
        <v>1</v>
      </c>
      <c r="AF205">
        <f t="shared" si="7"/>
        <v>1</v>
      </c>
    </row>
    <row r="206" spans="1:32" ht="15.75" customHeight="1" x14ac:dyDescent="0.2">
      <c r="A206" s="253"/>
      <c r="B206" s="252" t="s">
        <v>237</v>
      </c>
      <c r="C206" s="242">
        <v>1</v>
      </c>
      <c r="D206" s="249"/>
      <c r="E206" s="261"/>
      <c r="F206" s="261" t="s">
        <v>288</v>
      </c>
      <c r="G206" s="261"/>
      <c r="H206" s="261"/>
      <c r="I206" s="262"/>
      <c r="J206" s="115"/>
      <c r="K206" s="263"/>
      <c r="L206" s="264"/>
      <c r="M206" s="261"/>
      <c r="N206" s="263"/>
      <c r="O206" s="264"/>
      <c r="P206" s="261"/>
      <c r="Q206" s="262"/>
      <c r="R206" s="261"/>
      <c r="S206" s="261"/>
      <c r="T206" s="261"/>
      <c r="U206" s="262"/>
      <c r="V206" s="264"/>
      <c r="W206" s="141"/>
      <c r="X206" s="264"/>
      <c r="Y206" s="262"/>
      <c r="Z206" s="261"/>
      <c r="AA206" s="261"/>
      <c r="AB206" s="270"/>
      <c r="AC206" s="270"/>
      <c r="AD206" s="138"/>
      <c r="AE206" s="150">
        <f t="shared" si="5"/>
        <v>1</v>
      </c>
      <c r="AF206">
        <f t="shared" si="7"/>
        <v>1</v>
      </c>
    </row>
    <row r="207" spans="1:32" ht="15.75" customHeight="1" x14ac:dyDescent="0.2">
      <c r="A207" s="253"/>
      <c r="B207" s="252" t="s">
        <v>238</v>
      </c>
      <c r="C207" s="242">
        <v>1</v>
      </c>
      <c r="D207" s="249"/>
      <c r="E207" s="261"/>
      <c r="F207" s="261"/>
      <c r="G207" s="261"/>
      <c r="H207" s="261"/>
      <c r="I207" s="262"/>
      <c r="J207" s="262"/>
      <c r="K207" s="261"/>
      <c r="L207" s="264"/>
      <c r="M207" s="261"/>
      <c r="N207" s="261"/>
      <c r="O207" s="264"/>
      <c r="P207" s="261"/>
      <c r="Q207" s="262"/>
      <c r="R207" s="261"/>
      <c r="S207" s="263"/>
      <c r="T207" s="261"/>
      <c r="U207" s="267"/>
      <c r="V207" s="131"/>
      <c r="W207" s="261"/>
      <c r="X207" s="138"/>
      <c r="Y207" s="262" t="s">
        <v>306</v>
      </c>
      <c r="Z207" s="261"/>
      <c r="AA207" s="261"/>
      <c r="AB207" s="270"/>
      <c r="AC207" s="270"/>
      <c r="AD207" s="138"/>
      <c r="AE207" s="150">
        <f t="shared" si="5"/>
        <v>1</v>
      </c>
      <c r="AF207">
        <f t="shared" si="7"/>
        <v>1</v>
      </c>
    </row>
    <row r="208" spans="1:32" ht="15.75" customHeight="1" x14ac:dyDescent="0.2">
      <c r="A208" s="128"/>
      <c r="B208" s="252" t="s">
        <v>239</v>
      </c>
      <c r="C208" s="242">
        <v>1</v>
      </c>
      <c r="D208" s="249"/>
      <c r="E208" s="58"/>
      <c r="F208" s="261" t="s">
        <v>288</v>
      </c>
      <c r="G208" s="68"/>
      <c r="H208" s="261"/>
      <c r="I208" s="262"/>
      <c r="J208" s="262"/>
      <c r="K208" s="263"/>
      <c r="L208" s="264"/>
      <c r="M208" s="261"/>
      <c r="N208" s="261"/>
      <c r="O208" s="124"/>
      <c r="P208" s="142"/>
      <c r="Q208" s="266"/>
      <c r="R208" s="261"/>
      <c r="S208" s="263"/>
      <c r="T208" s="70"/>
      <c r="U208" s="233"/>
      <c r="V208" s="131"/>
      <c r="W208" s="261"/>
      <c r="X208" s="138"/>
      <c r="Y208" s="267"/>
      <c r="Z208" s="70"/>
      <c r="AA208" s="70"/>
      <c r="AB208" s="221"/>
      <c r="AC208" s="270"/>
      <c r="AD208" s="138"/>
      <c r="AE208" s="150">
        <f t="shared" si="5"/>
        <v>1</v>
      </c>
      <c r="AF208">
        <f t="shared" si="7"/>
        <v>1</v>
      </c>
    </row>
    <row r="209" spans="1:32" ht="15.75" customHeight="1" x14ac:dyDescent="0.2">
      <c r="A209" s="253"/>
      <c r="B209" s="252" t="s">
        <v>240</v>
      </c>
      <c r="C209" s="242">
        <v>1</v>
      </c>
      <c r="D209" s="249"/>
      <c r="E209" s="261"/>
      <c r="F209" s="261" t="s">
        <v>288</v>
      </c>
      <c r="G209" s="68"/>
      <c r="H209" s="68"/>
      <c r="I209" s="115"/>
      <c r="J209" s="233"/>
      <c r="K209" s="261"/>
      <c r="L209" s="147"/>
      <c r="M209" s="261"/>
      <c r="N209" s="261"/>
      <c r="O209" s="264"/>
      <c r="P209" s="142"/>
      <c r="Q209" s="262"/>
      <c r="R209" s="142"/>
      <c r="S209" s="261"/>
      <c r="T209" s="263"/>
      <c r="U209" s="262"/>
      <c r="V209" s="264"/>
      <c r="W209" s="261"/>
      <c r="X209" s="264"/>
      <c r="Y209" s="262"/>
      <c r="Z209" s="261"/>
      <c r="AA209" s="261"/>
      <c r="AB209" s="221"/>
      <c r="AC209" s="270"/>
      <c r="AD209" s="138"/>
      <c r="AE209" s="150">
        <f t="shared" si="5"/>
        <v>1</v>
      </c>
      <c r="AF209">
        <f t="shared" si="7"/>
        <v>1</v>
      </c>
    </row>
    <row r="210" spans="1:32" ht="15.75" customHeight="1" x14ac:dyDescent="0.2">
      <c r="A210" s="246"/>
      <c r="B210" s="252" t="s">
        <v>169</v>
      </c>
      <c r="C210" s="242">
        <v>1</v>
      </c>
      <c r="D210" s="249"/>
      <c r="E210" s="261"/>
      <c r="F210" s="261"/>
      <c r="G210" s="68"/>
      <c r="H210" s="68"/>
      <c r="I210" s="115"/>
      <c r="J210" s="233"/>
      <c r="K210" s="261"/>
      <c r="L210" s="264" t="s">
        <v>293</v>
      </c>
      <c r="M210" s="261"/>
      <c r="N210" s="261"/>
      <c r="O210" s="264"/>
      <c r="P210" s="261"/>
      <c r="Q210" s="224"/>
      <c r="R210" s="142"/>
      <c r="S210" s="261"/>
      <c r="T210" s="261"/>
      <c r="U210" s="268"/>
      <c r="V210" s="176"/>
      <c r="W210" s="261"/>
      <c r="X210" s="296"/>
      <c r="Y210" s="262"/>
      <c r="Z210" s="261"/>
      <c r="AA210" s="261"/>
      <c r="AB210" s="270"/>
      <c r="AC210" s="270"/>
      <c r="AD210" s="138"/>
      <c r="AE210" s="150">
        <f t="shared" si="5"/>
        <v>1</v>
      </c>
      <c r="AF210">
        <f t="shared" si="7"/>
        <v>1</v>
      </c>
    </row>
    <row r="211" spans="1:32" ht="15.75" customHeight="1" x14ac:dyDescent="0.2">
      <c r="A211" s="246"/>
      <c r="B211" s="252" t="s">
        <v>242</v>
      </c>
      <c r="C211" s="242">
        <v>1</v>
      </c>
      <c r="D211" s="249"/>
      <c r="E211" s="261" t="s">
        <v>286</v>
      </c>
      <c r="F211" s="261"/>
      <c r="G211" s="261"/>
      <c r="H211" s="68"/>
      <c r="I211" s="115"/>
      <c r="J211" s="262"/>
      <c r="K211" s="261"/>
      <c r="L211" s="147"/>
      <c r="M211" s="261"/>
      <c r="N211" s="261"/>
      <c r="O211" s="264"/>
      <c r="P211" s="263"/>
      <c r="Q211" s="266"/>
      <c r="R211" s="261"/>
      <c r="S211" s="142"/>
      <c r="T211" s="261"/>
      <c r="U211" s="268"/>
      <c r="V211" s="176"/>
      <c r="W211" s="304"/>
      <c r="X211" s="264"/>
      <c r="Y211" s="267"/>
      <c r="Z211" s="261"/>
      <c r="AA211" s="261"/>
      <c r="AB211" s="270"/>
      <c r="AC211" s="270"/>
      <c r="AD211" s="138"/>
      <c r="AE211" s="150">
        <f t="shared" si="5"/>
        <v>0</v>
      </c>
      <c r="AF211">
        <f t="shared" si="7"/>
        <v>1</v>
      </c>
    </row>
    <row r="212" spans="1:32" ht="15.75" customHeight="1" x14ac:dyDescent="0.2">
      <c r="A212" s="246"/>
      <c r="B212" s="252" t="s">
        <v>243</v>
      </c>
      <c r="C212" s="242">
        <v>1</v>
      </c>
      <c r="D212" s="249"/>
      <c r="E212" s="261"/>
      <c r="F212" s="261" t="s">
        <v>288</v>
      </c>
      <c r="G212" s="261"/>
      <c r="H212" s="68"/>
      <c r="I212" s="115"/>
      <c r="J212" s="233"/>
      <c r="K212" s="261"/>
      <c r="L212" s="147"/>
      <c r="M212" s="261"/>
      <c r="N212" s="261"/>
      <c r="O212" s="264"/>
      <c r="P212" s="142"/>
      <c r="Q212" s="262"/>
      <c r="R212" s="263"/>
      <c r="S212" s="261"/>
      <c r="T212" s="263"/>
      <c r="U212" s="262"/>
      <c r="V212" s="141"/>
      <c r="W212" s="261"/>
      <c r="X212" s="264"/>
      <c r="Y212" s="302"/>
      <c r="Z212" s="261"/>
      <c r="AA212" s="261"/>
      <c r="AB212" s="270"/>
      <c r="AC212" s="270"/>
      <c r="AD212" s="138"/>
      <c r="AE212" s="150">
        <f t="shared" si="5"/>
        <v>1</v>
      </c>
      <c r="AF212">
        <f t="shared" si="7"/>
        <v>1</v>
      </c>
    </row>
    <row r="213" spans="1:32" ht="15.75" customHeight="1" x14ac:dyDescent="0.2">
      <c r="A213" s="253"/>
      <c r="B213" s="252" t="s">
        <v>244</v>
      </c>
      <c r="C213" s="242">
        <v>1</v>
      </c>
      <c r="D213" s="249"/>
      <c r="E213" s="261"/>
      <c r="F213" s="261" t="s">
        <v>288</v>
      </c>
      <c r="G213" s="261"/>
      <c r="H213" s="261"/>
      <c r="I213" s="262"/>
      <c r="J213" s="262"/>
      <c r="K213" s="261"/>
      <c r="L213" s="147"/>
      <c r="M213" s="261"/>
      <c r="N213" s="263"/>
      <c r="O213" s="147"/>
      <c r="P213" s="263"/>
      <c r="Q213" s="262"/>
      <c r="R213" s="261"/>
      <c r="S213" s="261"/>
      <c r="T213" s="261"/>
      <c r="U213" s="262"/>
      <c r="V213" s="261"/>
      <c r="W213" s="261"/>
      <c r="X213" s="264"/>
      <c r="Y213" s="262"/>
      <c r="Z213" s="176"/>
      <c r="AA213" s="176"/>
      <c r="AB213" s="270"/>
      <c r="AC213" s="270"/>
      <c r="AD213" s="138"/>
      <c r="AE213" s="150">
        <f t="shared" si="5"/>
        <v>1</v>
      </c>
      <c r="AF213">
        <f t="shared" si="7"/>
        <v>1</v>
      </c>
    </row>
    <row r="214" spans="1:32" ht="15.75" customHeight="1" x14ac:dyDescent="0.2">
      <c r="A214" s="246"/>
      <c r="B214" s="252" t="s">
        <v>245</v>
      </c>
      <c r="C214" s="242">
        <v>1</v>
      </c>
      <c r="D214" s="249"/>
      <c r="E214" s="261" t="s">
        <v>286</v>
      </c>
      <c r="F214" s="261"/>
      <c r="G214" s="261"/>
      <c r="H214" s="261"/>
      <c r="I214" s="262"/>
      <c r="J214" s="262"/>
      <c r="K214" s="263"/>
      <c r="L214" s="264"/>
      <c r="M214" s="261"/>
      <c r="N214" s="142"/>
      <c r="O214" s="147"/>
      <c r="P214" s="261"/>
      <c r="Q214" s="261"/>
      <c r="R214" s="263"/>
      <c r="S214" s="263"/>
      <c r="T214" s="263"/>
      <c r="U214" s="267"/>
      <c r="V214" s="131"/>
      <c r="W214" s="141"/>
      <c r="X214" s="138"/>
      <c r="Y214" s="302"/>
      <c r="Z214" s="176"/>
      <c r="AA214" s="176"/>
      <c r="AB214" s="270"/>
      <c r="AC214" s="270"/>
      <c r="AD214" s="138"/>
      <c r="AE214" s="150">
        <f t="shared" si="5"/>
        <v>0</v>
      </c>
      <c r="AF214">
        <f t="shared" si="7"/>
        <v>1</v>
      </c>
    </row>
    <row r="215" spans="1:32" ht="15.75" customHeight="1" x14ac:dyDescent="0.2">
      <c r="A215" s="246"/>
      <c r="B215" s="252" t="s">
        <v>246</v>
      </c>
      <c r="C215" s="242">
        <v>1</v>
      </c>
      <c r="D215" s="249"/>
      <c r="E215" s="261"/>
      <c r="F215" s="261"/>
      <c r="G215" s="261" t="s">
        <v>289</v>
      </c>
      <c r="H215" s="261"/>
      <c r="I215" s="262"/>
      <c r="J215" s="262"/>
      <c r="K215" s="261"/>
      <c r="L215" s="264"/>
      <c r="M215" s="261"/>
      <c r="N215" s="261"/>
      <c r="O215" s="264"/>
      <c r="P215" s="261"/>
      <c r="Q215" s="261"/>
      <c r="R215" s="142"/>
      <c r="S215" s="263"/>
      <c r="T215" s="142"/>
      <c r="U215" s="267"/>
      <c r="V215" s="221"/>
      <c r="W215" s="141"/>
      <c r="X215" s="147"/>
      <c r="Y215" s="302"/>
      <c r="Z215" s="176"/>
      <c r="AA215" s="176"/>
      <c r="AB215" s="221"/>
      <c r="AC215" s="270"/>
      <c r="AD215" s="138"/>
      <c r="AE215" s="150">
        <f t="shared" si="5"/>
        <v>1</v>
      </c>
      <c r="AF215">
        <f t="shared" si="7"/>
        <v>1</v>
      </c>
    </row>
    <row r="216" spans="1:32" ht="15.75" customHeight="1" x14ac:dyDescent="0.2">
      <c r="A216" s="246"/>
      <c r="B216" s="252" t="s">
        <v>109</v>
      </c>
      <c r="C216" s="242">
        <v>1</v>
      </c>
      <c r="D216" s="249"/>
      <c r="E216" s="261"/>
      <c r="F216" s="261"/>
      <c r="G216" s="261"/>
      <c r="H216" s="261"/>
      <c r="I216" s="262"/>
      <c r="J216" s="262"/>
      <c r="K216" s="261"/>
      <c r="L216" s="264"/>
      <c r="M216" s="261"/>
      <c r="N216" s="261"/>
      <c r="O216" s="264"/>
      <c r="P216" s="263"/>
      <c r="Q216" s="261"/>
      <c r="R216" s="261"/>
      <c r="S216" s="261"/>
      <c r="T216" s="261"/>
      <c r="U216" s="262"/>
      <c r="V216" s="264"/>
      <c r="W216" s="304" t="s">
        <v>304</v>
      </c>
      <c r="X216" s="264"/>
      <c r="Y216" s="262"/>
      <c r="Z216" s="133"/>
      <c r="AA216" s="133"/>
      <c r="AB216" s="270"/>
      <c r="AC216" s="270"/>
      <c r="AD216" s="138"/>
      <c r="AE216" s="150">
        <f t="shared" si="5"/>
        <v>1</v>
      </c>
      <c r="AF216">
        <f t="shared" si="7"/>
        <v>1</v>
      </c>
    </row>
    <row r="217" spans="1:32" ht="15.75" customHeight="1" x14ac:dyDescent="0.2">
      <c r="A217" s="246"/>
      <c r="B217" s="250" t="s">
        <v>248</v>
      </c>
      <c r="C217" s="242">
        <v>1</v>
      </c>
      <c r="D217" s="249"/>
      <c r="E217" s="261"/>
      <c r="F217" s="261"/>
      <c r="G217" s="68"/>
      <c r="H217" s="261"/>
      <c r="I217" s="262"/>
      <c r="J217" s="262"/>
      <c r="K217" s="261"/>
      <c r="L217" s="264"/>
      <c r="M217" s="261"/>
      <c r="N217" s="261"/>
      <c r="O217" s="264"/>
      <c r="P217" s="261"/>
      <c r="Q217" s="261"/>
      <c r="R217" s="261"/>
      <c r="S217" s="261"/>
      <c r="T217" s="263"/>
      <c r="U217" s="262"/>
      <c r="V217" s="264"/>
      <c r="W217" s="176"/>
      <c r="X217" s="263"/>
      <c r="Y217" s="302" t="s">
        <v>306</v>
      </c>
      <c r="Z217" s="261"/>
      <c r="AA217" s="261"/>
      <c r="AB217" s="221"/>
      <c r="AC217" s="270"/>
      <c r="AD217" s="138"/>
      <c r="AE217" s="150">
        <f t="shared" si="5"/>
        <v>1</v>
      </c>
      <c r="AF217">
        <f t="shared" si="7"/>
        <v>1</v>
      </c>
    </row>
    <row r="218" spans="1:32" ht="15.75" customHeight="1" x14ac:dyDescent="0.2">
      <c r="A218" s="246"/>
      <c r="B218" s="252" t="s">
        <v>310</v>
      </c>
      <c r="C218" s="242">
        <v>1</v>
      </c>
      <c r="D218" s="249"/>
      <c r="E218" s="261" t="s">
        <v>286</v>
      </c>
      <c r="F218" s="261"/>
      <c r="G218" s="261"/>
      <c r="H218" s="261"/>
      <c r="I218" s="262"/>
      <c r="J218" s="262"/>
      <c r="K218" s="261"/>
      <c r="L218" s="147"/>
      <c r="M218" s="261"/>
      <c r="N218" s="263"/>
      <c r="O218" s="264"/>
      <c r="P218" s="261"/>
      <c r="Q218" s="233"/>
      <c r="R218" s="261"/>
      <c r="S218" s="261"/>
      <c r="T218" s="263"/>
      <c r="U218" s="262"/>
      <c r="V218" s="264"/>
      <c r="W218" s="176"/>
      <c r="X218" s="263"/>
      <c r="Y218" s="302"/>
      <c r="Z218" s="261"/>
      <c r="AA218" s="261"/>
      <c r="AB218" s="221"/>
      <c r="AC218" s="270"/>
      <c r="AD218" s="138"/>
      <c r="AE218" s="150">
        <f t="shared" ref="AE218" si="10">COUNTA(F218:H218,J218:N218,O218:AB218)</f>
        <v>0</v>
      </c>
      <c r="AF218">
        <f t="shared" ref="AF218" si="11">COUNTA(E218:AD218)</f>
        <v>1</v>
      </c>
    </row>
    <row r="219" spans="1:32" ht="15.75" customHeight="1" x14ac:dyDescent="0.2">
      <c r="A219" s="253"/>
      <c r="B219" s="252" t="s">
        <v>110</v>
      </c>
      <c r="C219" s="242">
        <v>1</v>
      </c>
      <c r="D219" s="249"/>
      <c r="E219" s="261"/>
      <c r="F219" s="261" t="s">
        <v>288</v>
      </c>
      <c r="G219" s="261"/>
      <c r="H219" s="68"/>
      <c r="I219" s="115"/>
      <c r="J219" s="233"/>
      <c r="K219" s="261"/>
      <c r="L219" s="147"/>
      <c r="M219" s="261"/>
      <c r="N219" s="261"/>
      <c r="O219" s="264"/>
      <c r="P219" s="224"/>
      <c r="Q219" s="261"/>
      <c r="R219" s="263"/>
      <c r="S219" s="261"/>
      <c r="T219" s="261"/>
      <c r="U219" s="262"/>
      <c r="V219" s="261"/>
      <c r="W219" s="261"/>
      <c r="X219" s="264"/>
      <c r="Y219" s="262"/>
      <c r="Z219" s="176"/>
      <c r="AA219" s="176"/>
      <c r="AB219" s="221"/>
      <c r="AC219" s="270"/>
      <c r="AD219" s="138"/>
      <c r="AE219" s="150">
        <f t="shared" si="5"/>
        <v>1</v>
      </c>
      <c r="AF219">
        <f t="shared" si="7"/>
        <v>1</v>
      </c>
    </row>
    <row r="220" spans="1:32" ht="15.75" hidden="1" customHeight="1" x14ac:dyDescent="0.2">
      <c r="A220" s="253"/>
      <c r="B220" s="252" t="s">
        <v>251</v>
      </c>
      <c r="C220" s="242"/>
      <c r="D220" s="249"/>
      <c r="E220" s="261"/>
      <c r="F220" s="68"/>
      <c r="G220" s="68"/>
      <c r="H220" s="261"/>
      <c r="I220" s="262"/>
      <c r="J220" s="262"/>
      <c r="K220" s="261"/>
      <c r="L220" s="264"/>
      <c r="M220" s="261"/>
      <c r="N220" s="261"/>
      <c r="O220" s="147"/>
      <c r="P220" s="142"/>
      <c r="Q220" s="266"/>
      <c r="R220" s="142"/>
      <c r="S220" s="263"/>
      <c r="T220" s="142"/>
      <c r="U220" s="267"/>
      <c r="V220" s="264"/>
      <c r="W220" s="261"/>
      <c r="X220" s="147"/>
      <c r="Y220" s="262"/>
      <c r="Z220" s="264"/>
      <c r="AA220" s="264"/>
      <c r="AB220" s="221"/>
      <c r="AC220" s="147"/>
      <c r="AD220" s="270"/>
      <c r="AE220" s="150">
        <f t="shared" si="5"/>
        <v>0</v>
      </c>
    </row>
    <row r="221" spans="1:32" ht="15.75" customHeight="1" x14ac:dyDescent="0.2">
      <c r="A221" s="246"/>
      <c r="B221" s="250" t="s">
        <v>252</v>
      </c>
      <c r="C221" s="242">
        <v>1</v>
      </c>
      <c r="D221" s="249"/>
      <c r="E221" s="261"/>
      <c r="F221" s="261"/>
      <c r="G221" s="68"/>
      <c r="H221" s="261"/>
      <c r="I221" s="262"/>
      <c r="J221" s="262"/>
      <c r="K221" s="261"/>
      <c r="L221" s="264"/>
      <c r="M221" s="261"/>
      <c r="N221" s="261"/>
      <c r="O221" s="264"/>
      <c r="P221" s="261"/>
      <c r="Q221" s="262"/>
      <c r="R221" s="261"/>
      <c r="S221" s="261"/>
      <c r="T221" s="263"/>
      <c r="U221" s="262"/>
      <c r="V221" s="264"/>
      <c r="W221" s="221"/>
      <c r="X221" s="147"/>
      <c r="Y221" s="298" t="s">
        <v>306</v>
      </c>
      <c r="Z221" s="264"/>
      <c r="AA221" s="264"/>
      <c r="AB221" s="221"/>
      <c r="AC221" s="147"/>
      <c r="AD221" s="270"/>
      <c r="AE221" s="150">
        <f t="shared" si="5"/>
        <v>1</v>
      </c>
      <c r="AF221">
        <f>COUNTA(E221:AD221)</f>
        <v>1</v>
      </c>
    </row>
    <row r="222" spans="1:32" ht="15.75" hidden="1" customHeight="1" x14ac:dyDescent="0.2">
      <c r="A222" s="246"/>
      <c r="B222" s="252" t="s">
        <v>253</v>
      </c>
      <c r="C222" s="242"/>
      <c r="D222" s="249"/>
      <c r="E222" s="261"/>
      <c r="F222" s="261"/>
      <c r="G222" s="261"/>
      <c r="H222" s="261"/>
      <c r="I222" s="262"/>
      <c r="J222" s="262"/>
      <c r="K222" s="261"/>
      <c r="L222" s="147"/>
      <c r="M222" s="261"/>
      <c r="N222" s="263"/>
      <c r="O222" s="147"/>
      <c r="P222" s="207"/>
      <c r="Q222" s="262"/>
      <c r="R222" s="261"/>
      <c r="S222" s="142"/>
      <c r="T222" s="261"/>
      <c r="U222" s="268"/>
      <c r="V222" s="221"/>
      <c r="W222" s="264"/>
      <c r="X222" s="147"/>
      <c r="Y222" s="131"/>
      <c r="Z222" s="221"/>
      <c r="AA222" s="221"/>
      <c r="AB222" s="221"/>
      <c r="AC222" s="147"/>
      <c r="AD222" s="270"/>
      <c r="AE222" s="150">
        <f t="shared" si="5"/>
        <v>0</v>
      </c>
      <c r="AF222">
        <f>COUNTA(E222:AD222)</f>
        <v>0</v>
      </c>
    </row>
    <row r="223" spans="1:32" ht="15.75" hidden="1" customHeight="1" x14ac:dyDescent="0.2">
      <c r="A223" s="253"/>
      <c r="B223" s="252" t="s">
        <v>254</v>
      </c>
      <c r="C223" s="242"/>
      <c r="D223" s="249"/>
      <c r="E223" s="261"/>
      <c r="F223" s="68"/>
      <c r="G223" s="261"/>
      <c r="H223" s="68"/>
      <c r="I223" s="115"/>
      <c r="J223" s="262"/>
      <c r="K223" s="263"/>
      <c r="L223" s="263"/>
      <c r="M223" s="261"/>
      <c r="N223" s="261"/>
      <c r="O223" s="124"/>
      <c r="P223" s="207"/>
      <c r="Q223" s="224"/>
      <c r="R223" s="70"/>
      <c r="S223" s="263"/>
      <c r="T223" s="224"/>
      <c r="U223" s="268"/>
      <c r="V223" s="141"/>
      <c r="W223" s="221"/>
      <c r="X223" s="264"/>
      <c r="Y223" s="255"/>
      <c r="Z223" s="221"/>
      <c r="AA223" s="221"/>
      <c r="AB223" s="270"/>
      <c r="AC223" s="270"/>
      <c r="AD223" s="270"/>
      <c r="AE223" s="150">
        <f t="shared" si="5"/>
        <v>0</v>
      </c>
      <c r="AF223">
        <f>COUNTA(E223:AD223)</f>
        <v>0</v>
      </c>
    </row>
    <row r="224" spans="1:32" ht="15.75" hidden="1" customHeight="1" x14ac:dyDescent="0.2">
      <c r="A224" s="253"/>
      <c r="B224" s="252" t="s">
        <v>255</v>
      </c>
      <c r="C224" s="242"/>
      <c r="D224" s="249"/>
      <c r="E224" s="261"/>
      <c r="F224" s="68"/>
      <c r="G224" s="68"/>
      <c r="H224" s="261"/>
      <c r="I224" s="262"/>
      <c r="J224" s="262"/>
      <c r="K224" s="263"/>
      <c r="L224" s="147"/>
      <c r="M224" s="268"/>
      <c r="N224" s="263"/>
      <c r="O224" s="264"/>
      <c r="P224" s="299"/>
      <c r="Q224" s="263"/>
      <c r="R224" s="124"/>
      <c r="S224" s="261"/>
      <c r="T224" s="262"/>
      <c r="U224" s="262"/>
      <c r="V224" s="221"/>
      <c r="W224" s="221"/>
      <c r="X224" s="264"/>
      <c r="Y224" s="255"/>
      <c r="Z224" s="264"/>
      <c r="AA224" s="264"/>
      <c r="AB224" s="131"/>
      <c r="AC224" s="270"/>
      <c r="AD224" s="138"/>
      <c r="AE224" s="150">
        <f t="shared" si="5"/>
        <v>0</v>
      </c>
    </row>
    <row r="225" spans="1:32" ht="15.75" hidden="1" customHeight="1" x14ac:dyDescent="0.2">
      <c r="A225" s="253"/>
      <c r="B225" s="252" t="s">
        <v>256</v>
      </c>
      <c r="C225" s="242"/>
      <c r="D225" s="249"/>
      <c r="E225" s="261"/>
      <c r="F225" s="261"/>
      <c r="G225" s="261"/>
      <c r="H225" s="68"/>
      <c r="I225" s="115"/>
      <c r="J225" s="68"/>
      <c r="K225" s="265"/>
      <c r="L225" s="147"/>
      <c r="M225" s="267"/>
      <c r="N225" s="263"/>
      <c r="O225" s="124"/>
      <c r="P225" s="263"/>
      <c r="Q225" s="147"/>
      <c r="R225" s="142"/>
      <c r="S225" s="263"/>
      <c r="T225" s="262"/>
      <c r="U225" s="261"/>
      <c r="V225" s="264"/>
      <c r="W225" s="221"/>
      <c r="X225" s="147"/>
      <c r="Y225" s="131"/>
      <c r="Z225" s="116"/>
      <c r="AA225" s="116"/>
      <c r="AB225" s="221"/>
      <c r="AC225" s="147"/>
      <c r="AD225" s="138"/>
      <c r="AE225" s="150">
        <f t="shared" si="5"/>
        <v>0</v>
      </c>
      <c r="AF225">
        <f>COUNTA(E225:AD225)</f>
        <v>0</v>
      </c>
    </row>
    <row r="226" spans="1:32" ht="15.75" hidden="1" customHeight="1" x14ac:dyDescent="0.2">
      <c r="A226" s="246"/>
      <c r="B226" s="252" t="s">
        <v>257</v>
      </c>
      <c r="C226" s="242"/>
      <c r="D226" s="249"/>
      <c r="E226" s="261"/>
      <c r="F226" s="261"/>
      <c r="G226" s="261"/>
      <c r="H226" s="261"/>
      <c r="I226" s="262"/>
      <c r="J226" s="233"/>
      <c r="K226" s="265"/>
      <c r="L226" s="264"/>
      <c r="M226" s="262"/>
      <c r="N226" s="261"/>
      <c r="O226" s="124"/>
      <c r="P226" s="122"/>
      <c r="Q226" s="124"/>
      <c r="R226" s="263"/>
      <c r="S226" s="261"/>
      <c r="T226" s="142"/>
      <c r="U226" s="268"/>
      <c r="V226" s="264"/>
      <c r="W226" s="221"/>
      <c r="X226" s="264"/>
      <c r="Y226" s="255"/>
      <c r="Z226" s="116"/>
      <c r="AA226" s="116"/>
      <c r="AB226" s="221"/>
      <c r="AC226" s="138"/>
      <c r="AD226" s="270"/>
      <c r="AE226" s="150">
        <f t="shared" si="5"/>
        <v>0</v>
      </c>
    </row>
    <row r="227" spans="1:32" ht="15.75" hidden="1" customHeight="1" x14ac:dyDescent="0.2">
      <c r="A227" s="253"/>
      <c r="B227" s="252" t="s">
        <v>258</v>
      </c>
      <c r="C227" s="242"/>
      <c r="D227" s="249"/>
      <c r="E227" s="261"/>
      <c r="F227" s="261"/>
      <c r="G227" s="261"/>
      <c r="H227" s="68"/>
      <c r="I227" s="115"/>
      <c r="J227" s="115"/>
      <c r="K227" s="207"/>
      <c r="L227" s="147"/>
      <c r="M227" s="141"/>
      <c r="N227" s="261"/>
      <c r="O227" s="124"/>
      <c r="P227" s="265"/>
      <c r="Q227" s="124"/>
      <c r="R227" s="263"/>
      <c r="S227" s="263"/>
      <c r="T227" s="224"/>
      <c r="U227" s="268"/>
      <c r="V227" s="131"/>
      <c r="W227" s="221"/>
      <c r="X227" s="147"/>
      <c r="Y227" s="255"/>
      <c r="Z227" s="116"/>
      <c r="AA227" s="116"/>
      <c r="AB227" s="131"/>
      <c r="AC227" s="138"/>
      <c r="AD227" s="270"/>
      <c r="AE227" s="150">
        <f t="shared" si="5"/>
        <v>0</v>
      </c>
      <c r="AF227">
        <f t="shared" ref="AF227:AF253" si="12">COUNTA(E227:AD227)</f>
        <v>0</v>
      </c>
    </row>
    <row r="228" spans="1:32" ht="15.75" hidden="1" customHeight="1" x14ac:dyDescent="0.2">
      <c r="A228" s="246"/>
      <c r="B228" s="252" t="s">
        <v>259</v>
      </c>
      <c r="C228" s="242"/>
      <c r="D228" s="249"/>
      <c r="E228" s="261"/>
      <c r="F228" s="68"/>
      <c r="G228" s="261"/>
      <c r="H228" s="261"/>
      <c r="I228" s="262"/>
      <c r="J228" s="233"/>
      <c r="K228" s="265"/>
      <c r="L228" s="147"/>
      <c r="M228" s="262"/>
      <c r="N228" s="261"/>
      <c r="O228" s="147"/>
      <c r="P228" s="265"/>
      <c r="Q228" s="124"/>
      <c r="R228" s="124"/>
      <c r="S228" s="142"/>
      <c r="T228" s="262"/>
      <c r="U228" s="262"/>
      <c r="V228" s="264"/>
      <c r="W228" s="264"/>
      <c r="X228" s="138"/>
      <c r="Y228" s="131"/>
      <c r="Z228" s="177"/>
      <c r="AA228" s="177"/>
      <c r="AB228" s="221"/>
      <c r="AC228" s="147"/>
      <c r="AD228" s="138"/>
      <c r="AE228" s="150">
        <f t="shared" si="5"/>
        <v>0</v>
      </c>
      <c r="AF228">
        <f t="shared" si="12"/>
        <v>0</v>
      </c>
    </row>
    <row r="229" spans="1:32" ht="15.75" customHeight="1" x14ac:dyDescent="0.2">
      <c r="A229" s="246"/>
      <c r="B229" s="250" t="s">
        <v>260</v>
      </c>
      <c r="C229" s="242">
        <v>1</v>
      </c>
      <c r="D229" s="249"/>
      <c r="E229" s="261"/>
      <c r="F229" s="261"/>
      <c r="G229" s="68"/>
      <c r="H229" s="261"/>
      <c r="I229" s="262"/>
      <c r="J229" s="262"/>
      <c r="K229" s="265"/>
      <c r="L229" s="264"/>
      <c r="M229" s="262"/>
      <c r="N229" s="261"/>
      <c r="O229" s="264"/>
      <c r="P229" s="265"/>
      <c r="Q229" s="261"/>
      <c r="R229" s="264"/>
      <c r="S229" s="261"/>
      <c r="T229" s="266"/>
      <c r="U229" s="262"/>
      <c r="V229" s="264" t="s">
        <v>303</v>
      </c>
      <c r="W229" s="221"/>
      <c r="X229" s="147"/>
      <c r="Y229" s="255"/>
      <c r="Z229" s="264"/>
      <c r="AA229" s="264"/>
      <c r="AB229" s="221"/>
      <c r="AC229" s="270"/>
      <c r="AD229" s="138"/>
      <c r="AE229" s="150">
        <f t="shared" si="5"/>
        <v>1</v>
      </c>
      <c r="AF229">
        <f t="shared" si="12"/>
        <v>1</v>
      </c>
    </row>
    <row r="230" spans="1:32" ht="15.75" hidden="1" customHeight="1" x14ac:dyDescent="0.2">
      <c r="A230" s="253"/>
      <c r="B230" s="252" t="s">
        <v>261</v>
      </c>
      <c r="C230" s="242"/>
      <c r="D230" s="249"/>
      <c r="E230" s="261"/>
      <c r="F230" s="68"/>
      <c r="G230" s="68"/>
      <c r="H230" s="68"/>
      <c r="I230" s="115"/>
      <c r="J230" s="115"/>
      <c r="K230" s="207"/>
      <c r="L230" s="147"/>
      <c r="M230" s="268"/>
      <c r="N230" s="263"/>
      <c r="O230" s="116"/>
      <c r="P230" s="207"/>
      <c r="Q230" s="147"/>
      <c r="R230" s="147"/>
      <c r="S230" s="263"/>
      <c r="T230" s="266"/>
      <c r="U230" s="268"/>
      <c r="V230" s="221"/>
      <c r="W230" s="221"/>
      <c r="X230" s="147"/>
      <c r="Y230" s="255"/>
      <c r="Z230" s="221"/>
      <c r="AA230" s="221"/>
      <c r="AB230" s="221"/>
      <c r="AC230" s="147"/>
      <c r="AD230" s="138"/>
      <c r="AE230" s="150">
        <f t="shared" si="5"/>
        <v>0</v>
      </c>
      <c r="AF230">
        <f t="shared" si="12"/>
        <v>0</v>
      </c>
    </row>
    <row r="231" spans="1:32" ht="15.75" hidden="1" customHeight="1" x14ac:dyDescent="0.2">
      <c r="A231" s="246"/>
      <c r="B231" s="252" t="s">
        <v>262</v>
      </c>
      <c r="C231" s="242"/>
      <c r="D231" s="249"/>
      <c r="E231" s="261"/>
      <c r="F231" s="261"/>
      <c r="G231" s="261"/>
      <c r="H231" s="261"/>
      <c r="I231" s="261"/>
      <c r="J231" s="261"/>
      <c r="K231" s="265"/>
      <c r="L231" s="147"/>
      <c r="M231" s="262"/>
      <c r="N231" s="263"/>
      <c r="O231" s="263"/>
      <c r="P231" s="207"/>
      <c r="Q231" s="261"/>
      <c r="R231" s="264"/>
      <c r="S231" s="142"/>
      <c r="T231" s="262"/>
      <c r="U231" s="268"/>
      <c r="V231" s="221"/>
      <c r="W231" s="264"/>
      <c r="X231" s="263"/>
      <c r="Y231" s="131"/>
      <c r="Z231" s="264"/>
      <c r="AA231" s="264"/>
      <c r="AB231" s="221"/>
      <c r="AC231" s="147"/>
      <c r="AD231" s="138"/>
      <c r="AE231" s="150">
        <f t="shared" si="5"/>
        <v>0</v>
      </c>
      <c r="AF231">
        <f t="shared" si="12"/>
        <v>0</v>
      </c>
    </row>
    <row r="232" spans="1:32" ht="15.75" hidden="1" customHeight="1" x14ac:dyDescent="0.2">
      <c r="A232" s="246"/>
      <c r="B232" s="252" t="s">
        <v>263</v>
      </c>
      <c r="C232" s="242"/>
      <c r="D232" s="249"/>
      <c r="E232" s="261"/>
      <c r="F232" s="261"/>
      <c r="G232" s="68"/>
      <c r="H232" s="261"/>
      <c r="I232" s="262"/>
      <c r="J232" s="262"/>
      <c r="K232" s="263"/>
      <c r="L232" s="261"/>
      <c r="M232" s="262"/>
      <c r="N232" s="261"/>
      <c r="O232" s="261"/>
      <c r="P232" s="261"/>
      <c r="Q232" s="124"/>
      <c r="R232" s="262"/>
      <c r="S232" s="261"/>
      <c r="T232" s="261"/>
      <c r="U232" s="268"/>
      <c r="V232" s="176"/>
      <c r="W232" s="264"/>
      <c r="X232" s="264"/>
      <c r="Y232" s="264"/>
      <c r="Z232" s="261"/>
      <c r="AA232" s="261"/>
      <c r="AB232" s="270"/>
      <c r="AC232" s="147"/>
      <c r="AD232" s="270"/>
      <c r="AE232" s="150">
        <f t="shared" si="5"/>
        <v>0</v>
      </c>
      <c r="AF232">
        <f t="shared" si="12"/>
        <v>0</v>
      </c>
    </row>
    <row r="233" spans="1:32" ht="15.75" customHeight="1" x14ac:dyDescent="0.2">
      <c r="A233" s="253"/>
      <c r="B233" s="250" t="s">
        <v>264</v>
      </c>
      <c r="C233" s="242">
        <v>1</v>
      </c>
      <c r="D233" s="249"/>
      <c r="E233" s="261"/>
      <c r="F233" s="261" t="s">
        <v>288</v>
      </c>
      <c r="G233" s="261"/>
      <c r="H233" s="261"/>
      <c r="I233" s="262"/>
      <c r="J233" s="262"/>
      <c r="K233" s="261"/>
      <c r="L233" s="263"/>
      <c r="M233" s="262"/>
      <c r="N233" s="263"/>
      <c r="O233" s="147"/>
      <c r="P233" s="263"/>
      <c r="Q233" s="264"/>
      <c r="R233" s="262"/>
      <c r="S233" s="261"/>
      <c r="T233" s="262"/>
      <c r="U233" s="262"/>
      <c r="V233" s="264"/>
      <c r="W233" s="221"/>
      <c r="X233" s="264"/>
      <c r="Y233" s="264"/>
      <c r="Z233" s="264"/>
      <c r="AA233" s="264"/>
      <c r="AB233" s="221"/>
      <c r="AC233" s="270"/>
      <c r="AD233" s="270"/>
      <c r="AE233" s="150">
        <f t="shared" ref="AE233:AE253" si="13">COUNTA(F233:J233,K233:O233,Q233:AD233)</f>
        <v>1</v>
      </c>
      <c r="AF233">
        <f t="shared" si="12"/>
        <v>1</v>
      </c>
    </row>
    <row r="234" spans="1:32" ht="15.75" hidden="1" customHeight="1" x14ac:dyDescent="0.2">
      <c r="A234" s="253"/>
      <c r="B234" s="252" t="s">
        <v>265</v>
      </c>
      <c r="C234" s="242"/>
      <c r="D234" s="249"/>
      <c r="E234" s="261"/>
      <c r="F234" s="261"/>
      <c r="G234" s="261"/>
      <c r="H234" s="261"/>
      <c r="I234" s="262"/>
      <c r="J234" s="262"/>
      <c r="K234" s="263"/>
      <c r="L234" s="224"/>
      <c r="M234" s="141"/>
      <c r="N234" s="261"/>
      <c r="O234" s="264"/>
      <c r="P234" s="265"/>
      <c r="Q234" s="264"/>
      <c r="R234" s="262"/>
      <c r="S234" s="263"/>
      <c r="T234" s="263"/>
      <c r="U234" s="176"/>
      <c r="V234" s="131"/>
      <c r="W234" s="221"/>
      <c r="X234" s="147"/>
      <c r="Y234" s="131"/>
      <c r="Z234" s="221"/>
      <c r="AA234" s="221"/>
      <c r="AB234" s="221"/>
      <c r="AC234" s="270"/>
      <c r="AD234" s="138"/>
      <c r="AE234" s="150">
        <f t="shared" si="13"/>
        <v>0</v>
      </c>
      <c r="AF234">
        <f t="shared" si="12"/>
        <v>0</v>
      </c>
    </row>
    <row r="235" spans="1:32" ht="15.75" customHeight="1" x14ac:dyDescent="0.2">
      <c r="A235" s="253"/>
      <c r="B235" s="252" t="s">
        <v>266</v>
      </c>
      <c r="C235" s="242">
        <v>1</v>
      </c>
      <c r="D235" s="249"/>
      <c r="E235" s="261"/>
      <c r="F235" s="68"/>
      <c r="G235" s="68"/>
      <c r="H235" s="261"/>
      <c r="I235" s="262"/>
      <c r="J235" s="261"/>
      <c r="K235" s="261"/>
      <c r="L235" s="262"/>
      <c r="M235" s="261"/>
      <c r="N235" s="261"/>
      <c r="O235" s="147"/>
      <c r="P235" s="142"/>
      <c r="Q235" s="147"/>
      <c r="R235" s="262" t="s">
        <v>299</v>
      </c>
      <c r="S235" s="261"/>
      <c r="T235" s="224"/>
      <c r="U235" s="262"/>
      <c r="V235" s="264"/>
      <c r="W235" s="221"/>
      <c r="X235" s="264"/>
      <c r="Y235" s="255"/>
      <c r="Z235" s="177"/>
      <c r="AA235" s="177"/>
      <c r="AB235" s="131"/>
      <c r="AC235" s="270"/>
      <c r="AD235" s="270"/>
      <c r="AE235" s="150">
        <f t="shared" si="13"/>
        <v>1</v>
      </c>
      <c r="AF235">
        <f t="shared" si="12"/>
        <v>1</v>
      </c>
    </row>
    <row r="236" spans="1:32" ht="15.75" hidden="1" customHeight="1" x14ac:dyDescent="0.2">
      <c r="A236" s="253"/>
      <c r="B236" s="252" t="s">
        <v>267</v>
      </c>
      <c r="C236" s="242"/>
      <c r="D236" s="249"/>
      <c r="E236" s="261"/>
      <c r="F236" s="261"/>
      <c r="G236" s="261"/>
      <c r="H236" s="68"/>
      <c r="I236" s="115"/>
      <c r="J236" s="115"/>
      <c r="K236" s="261"/>
      <c r="L236" s="147"/>
      <c r="M236" s="262"/>
      <c r="N236" s="263"/>
      <c r="O236" s="124"/>
      <c r="P236" s="207"/>
      <c r="Q236" s="147"/>
      <c r="R236" s="224"/>
      <c r="S236" s="263"/>
      <c r="T236" s="266"/>
      <c r="U236" s="268"/>
      <c r="V236" s="131"/>
      <c r="W236" s="221"/>
      <c r="X236" s="147"/>
      <c r="Y236" s="131"/>
      <c r="Z236" s="221"/>
      <c r="AA236" s="221"/>
      <c r="AB236" s="221"/>
      <c r="AC236" s="270"/>
      <c r="AD236" s="138"/>
      <c r="AE236" s="150">
        <f t="shared" si="13"/>
        <v>0</v>
      </c>
      <c r="AF236">
        <f t="shared" si="12"/>
        <v>0</v>
      </c>
    </row>
    <row r="237" spans="1:32" ht="15.75" hidden="1" customHeight="1" x14ac:dyDescent="0.2">
      <c r="A237" s="253"/>
      <c r="B237" s="252" t="s">
        <v>268</v>
      </c>
      <c r="C237" s="242"/>
      <c r="D237" s="249"/>
      <c r="E237" s="261"/>
      <c r="F237" s="68"/>
      <c r="G237" s="68"/>
      <c r="H237" s="261"/>
      <c r="I237" s="262"/>
      <c r="J237" s="262"/>
      <c r="K237" s="263"/>
      <c r="L237" s="147"/>
      <c r="M237" s="268"/>
      <c r="N237" s="263"/>
      <c r="O237" s="147"/>
      <c r="P237" s="261"/>
      <c r="Q237" s="264"/>
      <c r="R237" s="262"/>
      <c r="S237" s="261"/>
      <c r="T237" s="262"/>
      <c r="U237" s="267"/>
      <c r="V237" s="221"/>
      <c r="W237" s="221"/>
      <c r="X237" s="147"/>
      <c r="Y237" s="264"/>
      <c r="Z237" s="221"/>
      <c r="AA237" s="221"/>
      <c r="AB237" s="221"/>
      <c r="AC237" s="147"/>
      <c r="AD237" s="270"/>
      <c r="AE237" s="150">
        <f t="shared" si="13"/>
        <v>0</v>
      </c>
      <c r="AF237">
        <f t="shared" si="12"/>
        <v>0</v>
      </c>
    </row>
    <row r="238" spans="1:32" ht="15.75" customHeight="1" x14ac:dyDescent="0.2">
      <c r="A238" s="246"/>
      <c r="B238" s="252" t="s">
        <v>269</v>
      </c>
      <c r="C238" s="242">
        <v>1</v>
      </c>
      <c r="D238" s="249"/>
      <c r="E238" s="261" t="s">
        <v>286</v>
      </c>
      <c r="F238" s="261"/>
      <c r="G238" s="261"/>
      <c r="H238" s="261"/>
      <c r="I238" s="262"/>
      <c r="J238" s="262"/>
      <c r="K238" s="261"/>
      <c r="L238" s="147"/>
      <c r="M238" s="262"/>
      <c r="N238" s="263"/>
      <c r="O238" s="147"/>
      <c r="P238" s="263"/>
      <c r="Q238" s="264"/>
      <c r="R238" s="262"/>
      <c r="S238" s="142"/>
      <c r="T238" s="261"/>
      <c r="U238" s="268"/>
      <c r="V238" s="221"/>
      <c r="W238" s="261"/>
      <c r="X238" s="264"/>
      <c r="Y238" s="261"/>
      <c r="Z238" s="264"/>
      <c r="AA238" s="264"/>
      <c r="AB238" s="270"/>
      <c r="AC238" s="270"/>
      <c r="AD238" s="138"/>
      <c r="AE238" s="150">
        <f t="shared" si="13"/>
        <v>0</v>
      </c>
      <c r="AF238">
        <f t="shared" si="12"/>
        <v>1</v>
      </c>
    </row>
    <row r="239" spans="1:32" ht="15.75" hidden="1" customHeight="1" x14ac:dyDescent="0.2">
      <c r="A239" s="253"/>
      <c r="B239" s="252" t="s">
        <v>270</v>
      </c>
      <c r="C239" s="242"/>
      <c r="D239" s="249"/>
      <c r="E239" s="261"/>
      <c r="F239" s="261"/>
      <c r="G239" s="261"/>
      <c r="H239" s="261"/>
      <c r="I239" s="262"/>
      <c r="J239" s="262"/>
      <c r="K239" s="261"/>
      <c r="L239" s="264"/>
      <c r="M239" s="262"/>
      <c r="N239" s="261"/>
      <c r="O239" s="264"/>
      <c r="P239" s="261"/>
      <c r="Q239" s="264"/>
      <c r="R239" s="266"/>
      <c r="S239" s="261"/>
      <c r="T239" s="261"/>
      <c r="U239" s="262"/>
      <c r="V239" s="261"/>
      <c r="W239" s="264"/>
      <c r="X239" s="264"/>
      <c r="Y239" s="264"/>
      <c r="Z239" s="221"/>
      <c r="AA239" s="221"/>
      <c r="AB239" s="270"/>
      <c r="AC239" s="147"/>
      <c r="AD239" s="116"/>
      <c r="AE239" s="150">
        <f t="shared" si="13"/>
        <v>0</v>
      </c>
      <c r="AF239">
        <f t="shared" si="12"/>
        <v>0</v>
      </c>
    </row>
    <row r="240" spans="1:32" ht="15.75" customHeight="1" x14ac:dyDescent="0.2">
      <c r="A240" s="246"/>
      <c r="B240" s="252" t="s">
        <v>271</v>
      </c>
      <c r="C240" s="242">
        <v>1</v>
      </c>
      <c r="D240" s="249"/>
      <c r="E240" s="68"/>
      <c r="F240" s="261"/>
      <c r="G240" s="261" t="s">
        <v>289</v>
      </c>
      <c r="H240" s="68"/>
      <c r="I240" s="115"/>
      <c r="J240" s="115"/>
      <c r="K240" s="263"/>
      <c r="L240" s="147"/>
      <c r="M240" s="262"/>
      <c r="N240" s="263"/>
      <c r="O240" s="116"/>
      <c r="P240" s="261"/>
      <c r="Q240" s="116"/>
      <c r="R240" s="262"/>
      <c r="S240" s="261"/>
      <c r="T240" s="261"/>
      <c r="U240" s="262"/>
      <c r="V240" s="261"/>
      <c r="W240" s="264"/>
      <c r="X240" s="264"/>
      <c r="Y240" s="264"/>
      <c r="Z240" s="261"/>
      <c r="AA240" s="261"/>
      <c r="AB240" s="270"/>
      <c r="AC240" s="270"/>
      <c r="AD240" s="138"/>
      <c r="AE240" s="150">
        <f t="shared" si="13"/>
        <v>1</v>
      </c>
      <c r="AF240">
        <f t="shared" si="12"/>
        <v>1</v>
      </c>
    </row>
    <row r="241" spans="1:45" ht="15.75" hidden="1" customHeight="1" x14ac:dyDescent="0.2">
      <c r="A241" s="246"/>
      <c r="B241" s="252" t="s">
        <v>272</v>
      </c>
      <c r="C241" s="242"/>
      <c r="D241" s="249"/>
      <c r="E241" s="261"/>
      <c r="F241" s="68"/>
      <c r="G241" s="261"/>
      <c r="H241" s="261"/>
      <c r="I241" s="262"/>
      <c r="J241" s="233"/>
      <c r="K241" s="261"/>
      <c r="L241" s="147"/>
      <c r="M241" s="262"/>
      <c r="N241" s="261"/>
      <c r="O241" s="147"/>
      <c r="P241" s="261"/>
      <c r="Q241" s="124"/>
      <c r="R241" s="224"/>
      <c r="S241" s="142"/>
      <c r="T241" s="261"/>
      <c r="U241" s="262"/>
      <c r="V241" s="264"/>
      <c r="W241" s="264"/>
      <c r="X241" s="138"/>
      <c r="Y241" s="131"/>
      <c r="Z241" s="177"/>
      <c r="AA241" s="177"/>
      <c r="AB241" s="221"/>
      <c r="AC241" s="147"/>
      <c r="AD241" s="138"/>
      <c r="AE241" s="150">
        <f t="shared" si="13"/>
        <v>0</v>
      </c>
      <c r="AF241">
        <f t="shared" si="12"/>
        <v>0</v>
      </c>
    </row>
    <row r="242" spans="1:45" ht="15.75" hidden="1" customHeight="1" x14ac:dyDescent="0.2">
      <c r="A242" s="253"/>
      <c r="B242" s="252" t="s">
        <v>273</v>
      </c>
      <c r="C242" s="242"/>
      <c r="D242" s="249"/>
      <c r="E242" s="261"/>
      <c r="F242" s="261"/>
      <c r="G242" s="261"/>
      <c r="H242" s="68"/>
      <c r="I242" s="115"/>
      <c r="J242" s="115"/>
      <c r="K242" s="261"/>
      <c r="L242" s="147"/>
      <c r="M242" s="267"/>
      <c r="N242" s="263"/>
      <c r="O242" s="124"/>
      <c r="P242" s="263"/>
      <c r="Q242" s="147"/>
      <c r="R242" s="224"/>
      <c r="S242" s="263"/>
      <c r="T242" s="266"/>
      <c r="U242" s="268"/>
      <c r="V242" s="131"/>
      <c r="W242" s="221"/>
      <c r="X242" s="147"/>
      <c r="Y242" s="131"/>
      <c r="Z242" s="221"/>
      <c r="AA242" s="221"/>
      <c r="AB242" s="221"/>
      <c r="AC242" s="270"/>
      <c r="AD242" s="138"/>
      <c r="AE242" s="150">
        <f t="shared" si="13"/>
        <v>0</v>
      </c>
      <c r="AF242">
        <f t="shared" si="12"/>
        <v>0</v>
      </c>
    </row>
    <row r="243" spans="1:45" ht="15.75" hidden="1" customHeight="1" x14ac:dyDescent="0.2">
      <c r="A243" s="253"/>
      <c r="B243" s="252" t="s">
        <v>274</v>
      </c>
      <c r="C243" s="242"/>
      <c r="D243" s="249"/>
      <c r="E243" s="261"/>
      <c r="F243" s="261"/>
      <c r="G243" s="261"/>
      <c r="H243" s="68"/>
      <c r="I243" s="115"/>
      <c r="J243" s="115"/>
      <c r="K243" s="265"/>
      <c r="L243" s="147"/>
      <c r="M243" s="267"/>
      <c r="N243" s="263"/>
      <c r="O243" s="124"/>
      <c r="P243" s="263"/>
      <c r="Q243" s="147"/>
      <c r="R243" s="224"/>
      <c r="S243" s="263"/>
      <c r="T243" s="266"/>
      <c r="U243" s="268"/>
      <c r="V243" s="131"/>
      <c r="W243" s="221"/>
      <c r="X243" s="147"/>
      <c r="Y243" s="131"/>
      <c r="Z243" s="221"/>
      <c r="AA243" s="221"/>
      <c r="AB243" s="221"/>
      <c r="AC243" s="270"/>
      <c r="AD243" s="138"/>
      <c r="AE243" s="150">
        <f t="shared" si="13"/>
        <v>0</v>
      </c>
      <c r="AF243">
        <f t="shared" si="12"/>
        <v>0</v>
      </c>
    </row>
    <row r="244" spans="1:45" ht="15.75" customHeight="1" x14ac:dyDescent="0.2">
      <c r="A244" s="253"/>
      <c r="B244" s="252" t="s">
        <v>275</v>
      </c>
      <c r="C244" s="242">
        <v>1</v>
      </c>
      <c r="D244" s="249"/>
      <c r="E244" s="261" t="s">
        <v>286</v>
      </c>
      <c r="F244" s="261"/>
      <c r="G244" s="261"/>
      <c r="H244" s="261"/>
      <c r="I244" s="262"/>
      <c r="J244" s="262"/>
      <c r="K244" s="261"/>
      <c r="L244" s="147"/>
      <c r="M244" s="262"/>
      <c r="N244" s="263"/>
      <c r="O244" s="147"/>
      <c r="P244" s="263"/>
      <c r="Q244" s="264"/>
      <c r="R244" s="261"/>
      <c r="S244" s="142"/>
      <c r="T244" s="261"/>
      <c r="U244" s="268"/>
      <c r="V244" s="221"/>
      <c r="W244" s="270"/>
      <c r="X244" s="264"/>
      <c r="Y244" s="131"/>
      <c r="Z244" s="261"/>
      <c r="AA244" s="261"/>
      <c r="AB244" s="270"/>
      <c r="AC244" s="147"/>
      <c r="AD244" s="270"/>
      <c r="AE244" s="150">
        <f t="shared" si="13"/>
        <v>0</v>
      </c>
      <c r="AF244">
        <f t="shared" si="12"/>
        <v>1</v>
      </c>
    </row>
    <row r="245" spans="1:45" ht="15.75" customHeight="1" x14ac:dyDescent="0.2">
      <c r="A245" s="246"/>
      <c r="B245" s="252" t="s">
        <v>276</v>
      </c>
      <c r="C245" s="242">
        <v>1</v>
      </c>
      <c r="D245" s="249"/>
      <c r="E245" s="261" t="s">
        <v>286</v>
      </c>
      <c r="F245" s="261"/>
      <c r="G245" s="261"/>
      <c r="H245" s="68"/>
      <c r="I245" s="115"/>
      <c r="J245" s="70"/>
      <c r="K245" s="265"/>
      <c r="L245" s="147"/>
      <c r="M245" s="262"/>
      <c r="N245" s="261"/>
      <c r="O245" s="264"/>
      <c r="P245" s="122"/>
      <c r="Q245" s="264"/>
      <c r="R245" s="264"/>
      <c r="S245" s="263"/>
      <c r="T245" s="233"/>
      <c r="U245" s="233"/>
      <c r="V245" s="141"/>
      <c r="W245" s="264"/>
      <c r="X245" s="138"/>
      <c r="Y245" s="131"/>
      <c r="Z245" s="70"/>
      <c r="AA245" s="70"/>
      <c r="AB245" s="221"/>
      <c r="AC245" s="147"/>
      <c r="AD245" s="270"/>
      <c r="AE245" s="150">
        <f t="shared" si="13"/>
        <v>0</v>
      </c>
      <c r="AF245">
        <f t="shared" si="12"/>
        <v>1</v>
      </c>
    </row>
    <row r="246" spans="1:45" ht="15.75" hidden="1" customHeight="1" x14ac:dyDescent="0.2">
      <c r="A246" s="253"/>
      <c r="B246" s="252" t="s">
        <v>277</v>
      </c>
      <c r="C246" s="242"/>
      <c r="D246" s="249"/>
      <c r="E246" s="261"/>
      <c r="F246" s="261"/>
      <c r="G246" s="68"/>
      <c r="H246" s="68"/>
      <c r="I246" s="115"/>
      <c r="J246" s="115"/>
      <c r="K246" s="265"/>
      <c r="L246" s="147"/>
      <c r="M246" s="267"/>
      <c r="N246" s="263"/>
      <c r="O246" s="142"/>
      <c r="P246" s="207"/>
      <c r="Q246" s="263"/>
      <c r="R246" s="124"/>
      <c r="S246" s="263"/>
      <c r="T246" s="266"/>
      <c r="U246" s="176"/>
      <c r="V246" s="131"/>
      <c r="W246" s="176"/>
      <c r="X246" s="147"/>
      <c r="Y246" s="131"/>
      <c r="Z246" s="221"/>
      <c r="AA246" s="221"/>
      <c r="AB246" s="221"/>
      <c r="AC246" s="270"/>
      <c r="AD246" s="138"/>
      <c r="AE246" s="150">
        <f t="shared" si="13"/>
        <v>0</v>
      </c>
      <c r="AF246">
        <f t="shared" si="12"/>
        <v>0</v>
      </c>
    </row>
    <row r="247" spans="1:45" ht="15.75" hidden="1" customHeight="1" x14ac:dyDescent="0.2">
      <c r="A247" s="253"/>
      <c r="B247" s="252" t="s">
        <v>278</v>
      </c>
      <c r="C247" s="242"/>
      <c r="D247" s="249"/>
      <c r="E247" s="261"/>
      <c r="F247" s="68"/>
      <c r="G247" s="68"/>
      <c r="H247" s="68"/>
      <c r="I247" s="115"/>
      <c r="J247" s="233"/>
      <c r="K247" s="207"/>
      <c r="L247" s="147"/>
      <c r="M247" s="268"/>
      <c r="N247" s="263"/>
      <c r="O247" s="124"/>
      <c r="P247" s="207"/>
      <c r="Q247" s="147"/>
      <c r="R247" s="147"/>
      <c r="S247" s="263"/>
      <c r="T247" s="266"/>
      <c r="U247" s="268"/>
      <c r="V247" s="221"/>
      <c r="W247" s="221"/>
      <c r="X247" s="147"/>
      <c r="Y247" s="255"/>
      <c r="Z247" s="131"/>
      <c r="AA247" s="131"/>
      <c r="AB247" s="221"/>
      <c r="AC247" s="138"/>
      <c r="AD247" s="138"/>
      <c r="AE247" s="150">
        <f t="shared" si="13"/>
        <v>0</v>
      </c>
      <c r="AF247">
        <f t="shared" si="12"/>
        <v>0</v>
      </c>
    </row>
    <row r="248" spans="1:45" ht="15.75" hidden="1" customHeight="1" x14ac:dyDescent="0.2">
      <c r="A248" s="246"/>
      <c r="B248" s="252" t="s">
        <v>129</v>
      </c>
      <c r="C248" s="242"/>
      <c r="D248" s="249"/>
      <c r="E248" s="261"/>
      <c r="F248" s="68"/>
      <c r="G248" s="68"/>
      <c r="H248" s="68"/>
      <c r="I248" s="115"/>
      <c r="J248" s="233"/>
      <c r="K248" s="207"/>
      <c r="L248" s="116"/>
      <c r="M248" s="268"/>
      <c r="N248" s="142"/>
      <c r="O248" s="147"/>
      <c r="P248" s="207"/>
      <c r="Q248" s="124"/>
      <c r="R248" s="147"/>
      <c r="S248" s="263"/>
      <c r="T248" s="266"/>
      <c r="U248" s="267"/>
      <c r="V248" s="131"/>
      <c r="W248" s="131"/>
      <c r="X248" s="138"/>
      <c r="Y248" s="255"/>
      <c r="Z248" s="221"/>
      <c r="AA248" s="221"/>
      <c r="AB248" s="270"/>
      <c r="AC248" s="147"/>
      <c r="AD248" s="138"/>
      <c r="AE248" s="150">
        <f t="shared" si="13"/>
        <v>0</v>
      </c>
      <c r="AF248">
        <f t="shared" si="12"/>
        <v>0</v>
      </c>
    </row>
    <row r="249" spans="1:45" ht="15.75" hidden="1" customHeight="1" x14ac:dyDescent="0.2">
      <c r="A249" s="253"/>
      <c r="B249" s="252" t="s">
        <v>279</v>
      </c>
      <c r="C249" s="242"/>
      <c r="D249" s="249"/>
      <c r="E249" s="261"/>
      <c r="F249" s="68"/>
      <c r="G249" s="68"/>
      <c r="H249" s="68"/>
      <c r="I249" s="115"/>
      <c r="J249" s="115"/>
      <c r="K249" s="207"/>
      <c r="L249" s="147"/>
      <c r="M249" s="267"/>
      <c r="N249" s="261"/>
      <c r="O249" s="147"/>
      <c r="P249" s="207"/>
      <c r="Q249" s="124"/>
      <c r="R249" s="147"/>
      <c r="S249" s="263"/>
      <c r="T249" s="266"/>
      <c r="U249" s="267"/>
      <c r="V249" s="131"/>
      <c r="W249" s="131"/>
      <c r="X249" s="138"/>
      <c r="Y249" s="255"/>
      <c r="Z249" s="221"/>
      <c r="AA249" s="221"/>
      <c r="AB249" s="221"/>
      <c r="AC249" s="147"/>
      <c r="AD249" s="138"/>
      <c r="AE249" s="150">
        <f t="shared" si="13"/>
        <v>0</v>
      </c>
      <c r="AF249">
        <f t="shared" si="12"/>
        <v>0</v>
      </c>
    </row>
    <row r="250" spans="1:45" ht="15.75" customHeight="1" x14ac:dyDescent="0.2">
      <c r="A250" s="246"/>
      <c r="B250" s="252" t="s">
        <v>280</v>
      </c>
      <c r="C250" s="242">
        <v>1</v>
      </c>
      <c r="D250" s="249"/>
      <c r="E250" s="261" t="s">
        <v>286</v>
      </c>
      <c r="F250" s="261"/>
      <c r="G250" s="261"/>
      <c r="H250" s="261"/>
      <c r="I250" s="262"/>
      <c r="J250" s="262"/>
      <c r="K250" s="265"/>
      <c r="L250" s="264"/>
      <c r="M250" s="262"/>
      <c r="N250" s="261"/>
      <c r="O250" s="261"/>
      <c r="P250" s="265"/>
      <c r="Q250" s="264"/>
      <c r="R250" s="264"/>
      <c r="S250" s="261"/>
      <c r="T250" s="262"/>
      <c r="U250" s="261"/>
      <c r="V250" s="261"/>
      <c r="W250" s="264"/>
      <c r="X250" s="264"/>
      <c r="Y250" s="264"/>
      <c r="Z250" s="264"/>
      <c r="AA250" s="264"/>
      <c r="AB250" s="270"/>
      <c r="AC250" s="147"/>
      <c r="AD250" s="138"/>
      <c r="AE250" s="150">
        <f t="shared" si="13"/>
        <v>0</v>
      </c>
      <c r="AF250">
        <f t="shared" si="12"/>
        <v>1</v>
      </c>
    </row>
    <row r="251" spans="1:45" ht="15.75" hidden="1" customHeight="1" x14ac:dyDescent="0.2">
      <c r="A251" s="253"/>
      <c r="B251" s="252" t="s">
        <v>281</v>
      </c>
      <c r="C251" s="242"/>
      <c r="D251" s="249"/>
      <c r="E251" s="261"/>
      <c r="F251" s="68"/>
      <c r="G251" s="68"/>
      <c r="H251" s="68"/>
      <c r="I251" s="115"/>
      <c r="J251" s="262"/>
      <c r="K251" s="207"/>
      <c r="L251" s="147"/>
      <c r="M251" s="268"/>
      <c r="N251" s="263"/>
      <c r="O251" s="147"/>
      <c r="P251" s="122"/>
      <c r="Q251" s="147"/>
      <c r="R251" s="124"/>
      <c r="S251" s="261"/>
      <c r="T251" s="224"/>
      <c r="U251" s="262"/>
      <c r="V251" s="221"/>
      <c r="W251" s="221"/>
      <c r="X251" s="264"/>
      <c r="Y251" s="255"/>
      <c r="Z251" s="221"/>
      <c r="AA251" s="221"/>
      <c r="AB251" s="131"/>
      <c r="AC251" s="147"/>
      <c r="AD251" s="138"/>
      <c r="AE251" s="150">
        <f t="shared" si="13"/>
        <v>0</v>
      </c>
      <c r="AF251">
        <f t="shared" si="12"/>
        <v>0</v>
      </c>
    </row>
    <row r="252" spans="1:45" ht="15.75" customHeight="1" thickBot="1" x14ac:dyDescent="0.25">
      <c r="A252" s="253"/>
      <c r="B252" s="250" t="s">
        <v>282</v>
      </c>
      <c r="C252" s="242">
        <v>1</v>
      </c>
      <c r="D252" s="249"/>
      <c r="E252" s="261"/>
      <c r="F252" s="261"/>
      <c r="G252" s="261"/>
      <c r="H252" s="261"/>
      <c r="I252" s="261"/>
      <c r="J252" s="261"/>
      <c r="K252" s="207"/>
      <c r="L252" s="124"/>
      <c r="M252" s="262"/>
      <c r="N252" s="142"/>
      <c r="O252" s="147"/>
      <c r="P252" s="265"/>
      <c r="Q252" s="147"/>
      <c r="R252" s="264" t="s">
        <v>299</v>
      </c>
      <c r="S252" s="261"/>
      <c r="T252" s="262"/>
      <c r="U252" s="262"/>
      <c r="V252" s="264"/>
      <c r="W252" s="264"/>
      <c r="X252" s="264"/>
      <c r="Y252" s="255"/>
      <c r="Z252" s="221"/>
      <c r="AA252" s="221"/>
      <c r="AB252" s="221"/>
      <c r="AC252" s="147"/>
      <c r="AD252" s="270"/>
      <c r="AE252" s="150">
        <f t="shared" si="13"/>
        <v>1</v>
      </c>
      <c r="AF252">
        <f t="shared" si="12"/>
        <v>1</v>
      </c>
    </row>
    <row r="253" spans="1:45" ht="15.75" hidden="1" customHeight="1" thickBot="1" x14ac:dyDescent="0.25">
      <c r="A253" s="253"/>
      <c r="B253" s="252" t="s">
        <v>186</v>
      </c>
      <c r="C253" s="242"/>
      <c r="D253" s="249"/>
      <c r="E253" s="261"/>
      <c r="F253" s="261"/>
      <c r="G253" s="68"/>
      <c r="H253" s="261"/>
      <c r="I253" s="261"/>
      <c r="J253" s="68"/>
      <c r="K253" s="207"/>
      <c r="L253" s="147"/>
      <c r="M253" s="267"/>
      <c r="N253" s="261"/>
      <c r="O253" s="147"/>
      <c r="P253" s="207"/>
      <c r="Q253" s="124"/>
      <c r="R253" s="261"/>
      <c r="S253" s="263"/>
      <c r="T253" s="147"/>
      <c r="U253" s="131"/>
      <c r="V253" s="127"/>
      <c r="W253" s="131"/>
      <c r="X253" s="136"/>
      <c r="Y253" s="264"/>
      <c r="Z253" s="264"/>
      <c r="AA253" s="264"/>
      <c r="AB253" s="221"/>
      <c r="AC253" s="138"/>
      <c r="AD253" s="138"/>
      <c r="AE253" s="150">
        <f t="shared" si="13"/>
        <v>0</v>
      </c>
      <c r="AF253">
        <f t="shared" si="12"/>
        <v>0</v>
      </c>
    </row>
    <row r="254" spans="1:45" ht="21" customHeight="1" thickBot="1" x14ac:dyDescent="0.25">
      <c r="B254" s="229"/>
      <c r="C254" s="294">
        <f>COUNTA(C9:C253)</f>
        <v>130</v>
      </c>
      <c r="D254" s="231"/>
      <c r="E254" s="294">
        <f t="shared" ref="E254:AD254" si="14">COUNTA(E9:E253)</f>
        <v>48</v>
      </c>
      <c r="F254" s="294">
        <f t="shared" si="14"/>
        <v>65</v>
      </c>
      <c r="G254" s="294">
        <f t="shared" si="14"/>
        <v>46</v>
      </c>
      <c r="H254" s="294">
        <f t="shared" si="14"/>
        <v>45</v>
      </c>
      <c r="I254" s="303">
        <f t="shared" si="14"/>
        <v>29</v>
      </c>
      <c r="J254" s="294">
        <f t="shared" si="14"/>
        <v>50</v>
      </c>
      <c r="K254" s="294">
        <f t="shared" si="14"/>
        <v>36</v>
      </c>
      <c r="L254" s="294">
        <f t="shared" si="14"/>
        <v>35</v>
      </c>
      <c r="M254" s="294">
        <f t="shared" si="14"/>
        <v>52</v>
      </c>
      <c r="N254" s="294">
        <f t="shared" si="14"/>
        <v>35</v>
      </c>
      <c r="O254" s="294">
        <f t="shared" si="14"/>
        <v>39</v>
      </c>
      <c r="P254" s="294">
        <f t="shared" si="14"/>
        <v>45</v>
      </c>
      <c r="Q254" s="294">
        <f t="shared" si="14"/>
        <v>43</v>
      </c>
      <c r="R254" s="294">
        <f t="shared" si="14"/>
        <v>45</v>
      </c>
      <c r="S254" s="294">
        <f t="shared" si="14"/>
        <v>37</v>
      </c>
      <c r="T254" s="294">
        <f t="shared" si="14"/>
        <v>42</v>
      </c>
      <c r="U254" s="294">
        <f t="shared" si="14"/>
        <v>45</v>
      </c>
      <c r="V254" s="294">
        <f t="shared" si="14"/>
        <v>56</v>
      </c>
      <c r="W254" s="294">
        <f t="shared" si="14"/>
        <v>43</v>
      </c>
      <c r="X254" s="294">
        <f t="shared" si="14"/>
        <v>49</v>
      </c>
      <c r="Y254" s="294">
        <f t="shared" si="14"/>
        <v>52</v>
      </c>
      <c r="Z254" s="294">
        <f t="shared" si="14"/>
        <v>40</v>
      </c>
      <c r="AA254" s="294">
        <f t="shared" ref="AA254" si="15">COUNTA(AA9:AA253)</f>
        <v>43</v>
      </c>
      <c r="AB254" s="294">
        <f t="shared" si="14"/>
        <v>37</v>
      </c>
      <c r="AC254" s="294">
        <f t="shared" si="14"/>
        <v>0</v>
      </c>
      <c r="AD254" s="294">
        <f t="shared" si="14"/>
        <v>0</v>
      </c>
      <c r="AE254" s="294"/>
      <c r="AR254">
        <f>SUM(F254:AB254)</f>
        <v>1009</v>
      </c>
      <c r="AS254">
        <f>AR254-I254</f>
        <v>980</v>
      </c>
    </row>
    <row r="256" spans="1:45" x14ac:dyDescent="0.2">
      <c r="D256" s="301" t="s">
        <v>8</v>
      </c>
      <c r="F256" s="301">
        <f>F5*14.6</f>
        <v>350.4</v>
      </c>
      <c r="G256">
        <f>G5*15.1</f>
        <v>256.7</v>
      </c>
      <c r="H256">
        <f>H5*15.3</f>
        <v>275.40000000000003</v>
      </c>
      <c r="J256">
        <f>J5*15.1</f>
        <v>271.8</v>
      </c>
      <c r="K256">
        <f>K5*15.3</f>
        <v>168.3</v>
      </c>
      <c r="L256">
        <f>L5*18.5</f>
        <v>166.5</v>
      </c>
      <c r="M256">
        <f>M5*14.4</f>
        <v>216</v>
      </c>
      <c r="N256">
        <f>N5*14.5</f>
        <v>232</v>
      </c>
      <c r="O256">
        <f>O5*20</f>
        <v>520</v>
      </c>
      <c r="P256">
        <f>P5*13.7</f>
        <v>219.2</v>
      </c>
      <c r="Q256">
        <f>Q5*15.8</f>
        <v>252.8</v>
      </c>
      <c r="R256">
        <f>R5*16</f>
        <v>208</v>
      </c>
      <c r="S256">
        <f>S5*18.5</f>
        <v>240.5</v>
      </c>
      <c r="T256">
        <f>T5*15.35</f>
        <v>199.54999999999998</v>
      </c>
      <c r="U256">
        <f>U5*16.8</f>
        <v>235.20000000000002</v>
      </c>
      <c r="V256">
        <f>V5*16</f>
        <v>288</v>
      </c>
      <c r="W256">
        <f>W5*15.3</f>
        <v>229.5</v>
      </c>
      <c r="X256">
        <f>X5*14.7</f>
        <v>220.5</v>
      </c>
      <c r="Y256">
        <f>Y5*22</f>
        <v>748</v>
      </c>
      <c r="Z256">
        <f>16*Z5</f>
        <v>256</v>
      </c>
      <c r="AA256">
        <f>AA5*15</f>
        <v>195</v>
      </c>
      <c r="AB256">
        <f>AB5*16</f>
        <v>256</v>
      </c>
      <c r="AC256">
        <f>AC7*25</f>
        <v>0</v>
      </c>
      <c r="AD256">
        <f>AD7*31</f>
        <v>0</v>
      </c>
      <c r="AE256" s="218">
        <f>SUM(F256:AB256)</f>
        <v>6005.35</v>
      </c>
    </row>
    <row r="257" spans="4:31" x14ac:dyDescent="0.2">
      <c r="D257" s="301" t="s">
        <v>9</v>
      </c>
      <c r="F257" s="145">
        <f>F6*12</f>
        <v>396</v>
      </c>
      <c r="G257" s="145">
        <f>G6*12</f>
        <v>240</v>
      </c>
      <c r="H257" s="145">
        <f>H6*12</f>
        <v>216</v>
      </c>
      <c r="I257" s="145"/>
      <c r="J257" s="145">
        <f>J6*15.6</f>
        <v>374.4</v>
      </c>
      <c r="K257">
        <f>K6*12.85</f>
        <v>244.15</v>
      </c>
      <c r="L257" s="145">
        <f>L6*13.6</f>
        <v>244.79999999999998</v>
      </c>
      <c r="M257">
        <f>M6*11</f>
        <v>297</v>
      </c>
      <c r="N257">
        <f>N6*12.15</f>
        <v>182.25</v>
      </c>
      <c r="O257">
        <f>O6*10.5</f>
        <v>136.5</v>
      </c>
      <c r="P257">
        <f>P6*12.2</f>
        <v>256.2</v>
      </c>
      <c r="Q257">
        <f>Q6*12.4</f>
        <v>285.2</v>
      </c>
      <c r="R257">
        <f>R6*13</f>
        <v>286</v>
      </c>
      <c r="S257">
        <f>S6*14</f>
        <v>252</v>
      </c>
      <c r="T257">
        <f>T6*13</f>
        <v>260</v>
      </c>
      <c r="U257">
        <f>U6*12.8</f>
        <v>256</v>
      </c>
      <c r="V257" s="145">
        <f>V6*13.6</f>
        <v>353.59999999999997</v>
      </c>
      <c r="W257">
        <f>W6*12.9</f>
        <v>258</v>
      </c>
      <c r="X257">
        <f>X6*15</f>
        <v>360</v>
      </c>
      <c r="Y257">
        <f>Y6*14</f>
        <v>84</v>
      </c>
      <c r="Z257">
        <f>13.4*Z6</f>
        <v>214.4</v>
      </c>
      <c r="AA257">
        <f>AA6*12.8</f>
        <v>268.8</v>
      </c>
      <c r="AB257">
        <f>AB6*12.6</f>
        <v>201.6</v>
      </c>
      <c r="AC257">
        <f>AC8*29</f>
        <v>0</v>
      </c>
      <c r="AD257">
        <f>AD8*30</f>
        <v>0</v>
      </c>
      <c r="AE257" s="218">
        <f>SUM(F257:AB257)</f>
        <v>5666.9000000000005</v>
      </c>
    </row>
    <row r="258" spans="4:31" x14ac:dyDescent="0.2">
      <c r="D258" s="301" t="s">
        <v>10</v>
      </c>
      <c r="F258" s="145">
        <f>F7*9</f>
        <v>72</v>
      </c>
      <c r="G258" s="145">
        <f>G7*8.5</f>
        <v>76.5</v>
      </c>
      <c r="H258" s="145">
        <f>H7*10</f>
        <v>90</v>
      </c>
      <c r="I258" s="145"/>
      <c r="J258" s="145">
        <f>J7*8</f>
        <v>64</v>
      </c>
      <c r="K258" s="145">
        <f>K7*8.4</f>
        <v>50.400000000000006</v>
      </c>
      <c r="L258" s="145">
        <f>L7*8.1</f>
        <v>64.8</v>
      </c>
      <c r="M258">
        <f>M7*7.5</f>
        <v>75</v>
      </c>
      <c r="N258">
        <f>N7*7.5</f>
        <v>30</v>
      </c>
      <c r="O258">
        <v>0</v>
      </c>
      <c r="P258" s="145">
        <f>P7*8.8</f>
        <v>70.400000000000006</v>
      </c>
      <c r="Q258">
        <f>Q7*10.1</f>
        <v>40.4</v>
      </c>
      <c r="R258">
        <f>R7*7.6</f>
        <v>76</v>
      </c>
      <c r="S258">
        <f>S7*9</f>
        <v>54</v>
      </c>
      <c r="T258">
        <f>T7*8</f>
        <v>72</v>
      </c>
      <c r="U258" s="145">
        <f>U7*7.2</f>
        <v>79.2</v>
      </c>
      <c r="V258" s="145">
        <f>V7*8</f>
        <v>96</v>
      </c>
      <c r="W258" s="145">
        <f>W7*9.3</f>
        <v>74.400000000000006</v>
      </c>
      <c r="X258">
        <f>X7*8.4</f>
        <v>84</v>
      </c>
      <c r="Y258">
        <f>Y7*9.5</f>
        <v>114</v>
      </c>
      <c r="Z258">
        <f>8.5*Z7</f>
        <v>68</v>
      </c>
      <c r="AA258">
        <f>AA7*8.4</f>
        <v>75.600000000000009</v>
      </c>
      <c r="AB258">
        <f>AB7*8.4</f>
        <v>33.6</v>
      </c>
      <c r="AE258" s="218">
        <f>SUM(F258:AB258)</f>
        <v>1460.3</v>
      </c>
    </row>
    <row r="259" spans="4:31" x14ac:dyDescent="0.2">
      <c r="D259" s="1"/>
      <c r="F259">
        <f>SUM(F256:F258)</f>
        <v>818.4</v>
      </c>
      <c r="G259">
        <f>SUM(G256:G258)</f>
        <v>573.20000000000005</v>
      </c>
      <c r="H259">
        <f>SUM(H256:H258)</f>
        <v>581.40000000000009</v>
      </c>
      <c r="J259">
        <f t="shared" ref="J259:O259" si="16">SUM(J256:J258)</f>
        <v>710.2</v>
      </c>
      <c r="K259">
        <f t="shared" si="16"/>
        <v>462.85</v>
      </c>
      <c r="L259">
        <f t="shared" si="16"/>
        <v>476.09999999999997</v>
      </c>
      <c r="M259">
        <f t="shared" si="16"/>
        <v>588</v>
      </c>
      <c r="N259">
        <f t="shared" si="16"/>
        <v>444.25</v>
      </c>
      <c r="O259">
        <f t="shared" si="16"/>
        <v>656.5</v>
      </c>
      <c r="P259">
        <f t="shared" ref="P259:U259" si="17">SUM(P256:P258)</f>
        <v>545.79999999999995</v>
      </c>
      <c r="Q259">
        <f t="shared" si="17"/>
        <v>578.4</v>
      </c>
      <c r="R259">
        <f t="shared" si="17"/>
        <v>570</v>
      </c>
      <c r="S259">
        <f t="shared" si="17"/>
        <v>546.5</v>
      </c>
      <c r="T259">
        <f t="shared" si="17"/>
        <v>531.54999999999995</v>
      </c>
      <c r="U259">
        <f t="shared" si="17"/>
        <v>570.40000000000009</v>
      </c>
      <c r="V259">
        <f t="shared" ref="V259:AA259" si="18">SUM(V256:V258)</f>
        <v>737.59999999999991</v>
      </c>
      <c r="W259">
        <f t="shared" si="18"/>
        <v>561.9</v>
      </c>
      <c r="X259">
        <f t="shared" si="18"/>
        <v>664.5</v>
      </c>
      <c r="Y259">
        <f t="shared" si="18"/>
        <v>946</v>
      </c>
      <c r="Z259">
        <f t="shared" si="18"/>
        <v>538.4</v>
      </c>
      <c r="AA259">
        <f t="shared" si="18"/>
        <v>539.4</v>
      </c>
      <c r="AB259">
        <f>SUM(AB256:AD258)</f>
        <v>491.20000000000005</v>
      </c>
      <c r="AC259">
        <f t="shared" ref="AC259:AD259" si="19">SUM(AC256:AC257)</f>
        <v>0</v>
      </c>
      <c r="AD259">
        <f t="shared" si="19"/>
        <v>0</v>
      </c>
      <c r="AE259" s="218">
        <f>SUM(F259:AD259)</f>
        <v>13132.55</v>
      </c>
    </row>
  </sheetData>
  <sortState xmlns:xlrd2="http://schemas.microsoft.com/office/spreadsheetml/2017/richdata2" ref="A9:AB252">
    <sortCondition descending="1" ref="C9:C252"/>
    <sortCondition ref="D9:D252" customList="++/++/+/++/++/++/++/++,++/++/+/+/+/+/+/+/+/+,++/++/++,++/++/+,++/+/+/+,++/++/+,++/++,+/+/+/+/+,++/+/+/+,++/+/+,+/+/++/++,++/+,+/+/+,++,+/+,+"/>
    <sortCondition ref="B9:B252"/>
  </sortState>
  <mergeCells count="2">
    <mergeCell ref="A1:AD1"/>
    <mergeCell ref="B2:D2"/>
  </mergeCells>
  <pageMargins left="0.47244094488188981" right="0.47244094488188981" top="0.11811023622047245" bottom="0.15748031496062992" header="0.51181102362204722" footer="0.51181102362204722"/>
  <pageSetup paperSize="8" scale="6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220"/>
  <sheetViews>
    <sheetView zoomScaleNormal="100" workbookViewId="0">
      <pane xSplit="4" ySplit="7" topLeftCell="E32" activePane="bottomRight" state="frozen"/>
      <selection pane="topRight" activeCell="K1" sqref="K1"/>
      <selection pane="bottomLeft" activeCell="A7" sqref="A7"/>
      <selection pane="bottomRight" activeCell="F49" sqref="F49"/>
    </sheetView>
  </sheetViews>
  <sheetFormatPr baseColWidth="10" defaultColWidth="11.42578125" defaultRowHeight="12.75" x14ac:dyDescent="0.2"/>
  <cols>
    <col min="1" max="1" width="6.85546875" customWidth="1"/>
    <col min="2" max="2" width="28.140625" customWidth="1"/>
    <col min="3" max="3" width="8.5703125" customWidth="1"/>
    <col min="4" max="4" width="17.2851562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7" width="5.28515625" customWidth="1"/>
    <col min="28" max="29" width="5.28515625" hidden="1"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3"/>
      <c r="J2" s="14"/>
      <c r="L2" s="2" t="s">
        <v>311</v>
      </c>
      <c r="M2" s="2"/>
      <c r="N2" s="2"/>
      <c r="O2" s="2"/>
      <c r="P2" s="6" t="s">
        <v>3</v>
      </c>
      <c r="Y2" s="6" t="s">
        <v>4</v>
      </c>
    </row>
    <row r="3" spans="1:56" ht="5.25" customHeight="1" x14ac:dyDescent="0.2">
      <c r="B3" s="1"/>
    </row>
    <row r="4" spans="1:56" ht="10.5" customHeight="1" thickBot="1" x14ac:dyDescent="0.25">
      <c r="B4" s="1"/>
      <c r="D4" s="9"/>
      <c r="E4" s="183" t="s">
        <v>5</v>
      </c>
      <c r="F4" s="184">
        <v>1</v>
      </c>
      <c r="G4" s="184">
        <v>2</v>
      </c>
      <c r="H4" s="184">
        <v>3</v>
      </c>
      <c r="I4" s="184"/>
      <c r="J4" s="184">
        <v>4</v>
      </c>
      <c r="K4" s="184">
        <v>5</v>
      </c>
      <c r="L4" s="184">
        <v>6</v>
      </c>
      <c r="M4" s="184">
        <v>7</v>
      </c>
      <c r="N4" s="184">
        <v>8</v>
      </c>
      <c r="O4" s="184">
        <v>9</v>
      </c>
      <c r="P4" s="184">
        <v>10</v>
      </c>
      <c r="Q4" s="184">
        <v>11</v>
      </c>
      <c r="R4" s="184">
        <v>12</v>
      </c>
      <c r="S4" s="184">
        <v>13</v>
      </c>
      <c r="T4" s="184">
        <v>14</v>
      </c>
      <c r="U4" s="184">
        <v>15</v>
      </c>
      <c r="V4" s="184">
        <v>16</v>
      </c>
      <c r="W4" s="184">
        <v>17</v>
      </c>
      <c r="X4" s="184">
        <v>18</v>
      </c>
      <c r="Y4" s="184">
        <v>19</v>
      </c>
      <c r="Z4" s="184">
        <v>20</v>
      </c>
      <c r="AA4" s="184">
        <v>21</v>
      </c>
      <c r="AB4" s="184"/>
      <c r="AC4" s="184"/>
      <c r="AD4" s="54"/>
    </row>
    <row r="5" spans="1:56" ht="15" customHeight="1" thickBot="1" x14ac:dyDescent="0.3">
      <c r="B5" s="190" t="s">
        <v>6</v>
      </c>
      <c r="C5" s="191" t="s">
        <v>312</v>
      </c>
      <c r="D5" s="192">
        <v>45011</v>
      </c>
      <c r="E5" s="193" t="s">
        <v>313</v>
      </c>
      <c r="F5" s="194">
        <v>54</v>
      </c>
      <c r="G5" s="194">
        <v>40</v>
      </c>
      <c r="H5" s="182">
        <v>40</v>
      </c>
      <c r="I5" s="182"/>
      <c r="J5" s="194">
        <v>43</v>
      </c>
      <c r="K5" s="182">
        <v>37</v>
      </c>
      <c r="L5" s="194">
        <v>35</v>
      </c>
      <c r="M5" s="194">
        <v>44</v>
      </c>
      <c r="N5" s="194">
        <v>26</v>
      </c>
      <c r="O5" s="194">
        <v>27</v>
      </c>
      <c r="P5" s="194">
        <v>43</v>
      </c>
      <c r="Q5" s="194">
        <v>38</v>
      </c>
      <c r="R5" s="179">
        <v>30</v>
      </c>
      <c r="S5" s="179">
        <v>34</v>
      </c>
      <c r="T5" s="179">
        <v>29</v>
      </c>
      <c r="U5" s="179">
        <v>38</v>
      </c>
      <c r="V5" s="179">
        <v>34</v>
      </c>
      <c r="W5" s="179">
        <v>35</v>
      </c>
      <c r="X5" s="179">
        <v>40</v>
      </c>
      <c r="Y5" s="179">
        <v>46</v>
      </c>
      <c r="Z5" s="179">
        <v>41</v>
      </c>
      <c r="AA5" s="179">
        <v>44</v>
      </c>
      <c r="AB5" s="179"/>
      <c r="AC5" s="195"/>
      <c r="AD5" s="130">
        <f>SUM(F5:AA5)</f>
        <v>798</v>
      </c>
      <c r="AE5" s="1">
        <v>21</v>
      </c>
      <c r="AF5" s="38"/>
      <c r="AG5" s="39"/>
      <c r="AH5" s="23"/>
      <c r="AI5" s="1"/>
      <c r="AJ5" s="38"/>
      <c r="AK5" s="39"/>
      <c r="AL5" s="39"/>
      <c r="AM5" s="1"/>
      <c r="AN5" s="38"/>
      <c r="AO5" s="40"/>
      <c r="AP5" s="45"/>
      <c r="AQ5" s="46">
        <f>AD5/AE5</f>
        <v>38</v>
      </c>
      <c r="AR5" s="33"/>
    </row>
    <row r="6" spans="1:56" ht="16.5" thickBot="1" x14ac:dyDescent="0.3">
      <c r="B6" s="3"/>
      <c r="C6" s="185"/>
      <c r="D6" s="186"/>
      <c r="E6" s="187" t="s">
        <v>314</v>
      </c>
      <c r="F6" s="337">
        <v>15.2</v>
      </c>
      <c r="G6" s="259">
        <v>14.8</v>
      </c>
      <c r="H6" s="239">
        <v>14.9</v>
      </c>
      <c r="I6" s="239"/>
      <c r="J6" s="213">
        <v>15.1</v>
      </c>
      <c r="K6" s="239">
        <v>16.3</v>
      </c>
      <c r="L6" s="239">
        <v>15.8</v>
      </c>
      <c r="M6" s="239">
        <v>14.6</v>
      </c>
      <c r="N6" s="239">
        <v>0</v>
      </c>
      <c r="O6" s="239">
        <v>14.8</v>
      </c>
      <c r="P6" s="213">
        <v>16.399999999999999</v>
      </c>
      <c r="Q6" s="239">
        <v>17.3</v>
      </c>
      <c r="R6" s="208">
        <v>16.5</v>
      </c>
      <c r="S6" s="241">
        <v>18.3</v>
      </c>
      <c r="T6" s="208">
        <v>14.5</v>
      </c>
      <c r="U6" s="208">
        <v>16.3</v>
      </c>
      <c r="V6" s="208">
        <v>16.600000000000001</v>
      </c>
      <c r="W6" s="208">
        <v>17.399999999999999</v>
      </c>
      <c r="X6" s="239">
        <v>16.100000000000001</v>
      </c>
      <c r="Y6" s="239">
        <v>22</v>
      </c>
      <c r="Z6" s="239">
        <v>17.2</v>
      </c>
      <c r="AA6" s="208">
        <v>15.3</v>
      </c>
      <c r="AB6" s="208"/>
      <c r="AC6" s="208"/>
      <c r="AD6" s="130"/>
      <c r="AE6" s="1"/>
      <c r="AF6" s="167"/>
      <c r="AG6" s="168"/>
      <c r="AH6" s="169"/>
      <c r="AI6" s="1"/>
      <c r="AJ6" s="167"/>
      <c r="AK6" s="168"/>
      <c r="AL6" s="168"/>
      <c r="AM6" s="1"/>
      <c r="AN6" s="170"/>
      <c r="AO6" s="171"/>
      <c r="AP6" s="171"/>
      <c r="AQ6" s="33"/>
      <c r="AR6" s="33"/>
    </row>
    <row r="7" spans="1:56" ht="15.75" customHeight="1" thickBot="1" x14ac:dyDescent="0.25">
      <c r="A7" s="300" t="s">
        <v>11</v>
      </c>
      <c r="B7" s="65" t="s">
        <v>12</v>
      </c>
      <c r="C7" s="179" t="s">
        <v>13</v>
      </c>
      <c r="D7" s="195" t="s">
        <v>14</v>
      </c>
      <c r="E7" s="178" t="s">
        <v>15</v>
      </c>
      <c r="F7" s="336">
        <v>13.6</v>
      </c>
      <c r="G7" s="210">
        <v>12.5</v>
      </c>
      <c r="H7" s="210">
        <v>13.2</v>
      </c>
      <c r="I7" s="243" t="s">
        <v>16</v>
      </c>
      <c r="J7" s="213">
        <v>12.8</v>
      </c>
      <c r="K7" s="213">
        <v>12.6</v>
      </c>
      <c r="L7" s="213">
        <v>13.3</v>
      </c>
      <c r="M7" s="213">
        <v>11.9</v>
      </c>
      <c r="N7" s="213">
        <v>13.5</v>
      </c>
      <c r="O7" s="213">
        <v>13.6</v>
      </c>
      <c r="P7" s="213">
        <v>10.199999999999999</v>
      </c>
      <c r="Q7" s="210">
        <v>13.2</v>
      </c>
      <c r="R7" s="213">
        <v>12.2</v>
      </c>
      <c r="S7" s="210">
        <v>15</v>
      </c>
      <c r="T7" s="210">
        <v>13</v>
      </c>
      <c r="U7" s="213">
        <v>13.1</v>
      </c>
      <c r="V7" s="213">
        <v>11.65</v>
      </c>
      <c r="W7" s="210">
        <v>12.2</v>
      </c>
      <c r="X7" s="213">
        <v>13.7</v>
      </c>
      <c r="Y7" s="213">
        <v>14</v>
      </c>
      <c r="Z7" s="213">
        <v>14</v>
      </c>
      <c r="AA7" s="213">
        <v>14</v>
      </c>
      <c r="AB7" s="213"/>
      <c r="AC7" s="211"/>
      <c r="AD7">
        <f>COUNTA(E7:O7,Q7:AC7)</f>
        <v>22</v>
      </c>
      <c r="AE7">
        <f>SUM(G7:AD7)</f>
        <v>281.64999999999998</v>
      </c>
      <c r="AF7">
        <v>13.7</v>
      </c>
      <c r="AG7">
        <v>76</v>
      </c>
      <c r="AH7" t="s">
        <v>17</v>
      </c>
      <c r="AJ7">
        <v>17</v>
      </c>
      <c r="AK7">
        <v>87</v>
      </c>
      <c r="AN7" s="24">
        <v>13</v>
      </c>
      <c r="AO7" s="25">
        <v>71.11</v>
      </c>
      <c r="AP7" s="25"/>
      <c r="AQ7" s="33"/>
      <c r="AR7" s="33"/>
    </row>
    <row r="8" spans="1:56" ht="15.75" customHeight="1" x14ac:dyDescent="0.2">
      <c r="A8" s="306">
        <v>1</v>
      </c>
      <c r="B8" s="307" t="s">
        <v>44</v>
      </c>
      <c r="C8" s="308">
        <v>38</v>
      </c>
      <c r="D8" s="309" t="s">
        <v>315</v>
      </c>
      <c r="E8" s="261" t="s">
        <v>316</v>
      </c>
      <c r="F8" s="261" t="s">
        <v>317</v>
      </c>
      <c r="G8" s="261" t="s">
        <v>318</v>
      </c>
      <c r="H8" s="261"/>
      <c r="I8" s="261" t="s">
        <v>319</v>
      </c>
      <c r="J8" s="261" t="s">
        <v>320</v>
      </c>
      <c r="K8" s="261"/>
      <c r="L8" s="261" t="s">
        <v>321</v>
      </c>
      <c r="M8" s="261" t="s">
        <v>322</v>
      </c>
      <c r="N8" s="261" t="s">
        <v>323</v>
      </c>
      <c r="O8" s="261" t="s">
        <v>324</v>
      </c>
      <c r="P8" s="262" t="s">
        <v>325</v>
      </c>
      <c r="Q8" s="261" t="s">
        <v>326</v>
      </c>
      <c r="R8" s="261" t="s">
        <v>327</v>
      </c>
      <c r="S8" s="261" t="s">
        <v>328</v>
      </c>
      <c r="T8" s="261" t="s">
        <v>329</v>
      </c>
      <c r="U8" s="261" t="s">
        <v>330</v>
      </c>
      <c r="V8" s="261" t="s">
        <v>331</v>
      </c>
      <c r="W8" s="304" t="s">
        <v>332</v>
      </c>
      <c r="X8" s="261" t="s">
        <v>333</v>
      </c>
      <c r="Y8" s="261" t="s">
        <v>334</v>
      </c>
      <c r="Z8" s="304" t="s">
        <v>335</v>
      </c>
      <c r="AA8" s="270" t="s">
        <v>336</v>
      </c>
      <c r="AB8" s="147"/>
      <c r="AC8" s="138"/>
      <c r="AD8" s="150">
        <f>COUNTA(F8:H8,J8:N8,O8:AA8)</f>
        <v>19</v>
      </c>
      <c r="AE8">
        <f t="shared" ref="AE8:AE39" si="0">COUNTA(E8:AC8)</f>
        <v>21</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310">
        <v>2</v>
      </c>
      <c r="B9" s="311" t="s">
        <v>84</v>
      </c>
      <c r="C9" s="312">
        <v>24</v>
      </c>
      <c r="D9" s="313" t="s">
        <v>32</v>
      </c>
      <c r="E9" s="261" t="s">
        <v>316</v>
      </c>
      <c r="F9" s="261" t="s">
        <v>317</v>
      </c>
      <c r="G9" s="261" t="s">
        <v>318</v>
      </c>
      <c r="H9" s="261" t="s">
        <v>337</v>
      </c>
      <c r="I9" s="261" t="s">
        <v>319</v>
      </c>
      <c r="J9" s="261" t="s">
        <v>320</v>
      </c>
      <c r="K9" s="261" t="s">
        <v>338</v>
      </c>
      <c r="L9" s="261" t="s">
        <v>321</v>
      </c>
      <c r="M9" s="261" t="s">
        <v>322</v>
      </c>
      <c r="N9" s="261" t="s">
        <v>323</v>
      </c>
      <c r="O9" s="261" t="s">
        <v>324</v>
      </c>
      <c r="P9" s="261" t="s">
        <v>325</v>
      </c>
      <c r="Q9" s="261" t="s">
        <v>326</v>
      </c>
      <c r="R9" s="261" t="s">
        <v>327</v>
      </c>
      <c r="S9" s="261" t="s">
        <v>328</v>
      </c>
      <c r="T9" s="261" t="s">
        <v>329</v>
      </c>
      <c r="U9" s="261" t="s">
        <v>330</v>
      </c>
      <c r="V9" s="261" t="s">
        <v>331</v>
      </c>
      <c r="W9" s="304" t="s">
        <v>332</v>
      </c>
      <c r="X9" s="261" t="s">
        <v>333</v>
      </c>
      <c r="Y9" s="261"/>
      <c r="Z9" s="261"/>
      <c r="AA9" s="270" t="s">
        <v>339</v>
      </c>
      <c r="AB9" s="138"/>
      <c r="AC9" s="270"/>
      <c r="AD9" s="150">
        <f t="shared" ref="AD9:AD72" si="1">COUNTA(F9:H9,J9:N9,O9:AA9)</f>
        <v>19</v>
      </c>
      <c r="AE9">
        <f t="shared" si="0"/>
        <v>21</v>
      </c>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314">
        <v>3</v>
      </c>
      <c r="B10" s="315" t="s">
        <v>38</v>
      </c>
      <c r="C10" s="316">
        <v>24</v>
      </c>
      <c r="D10" s="317" t="s">
        <v>42</v>
      </c>
      <c r="E10" s="261" t="s">
        <v>316</v>
      </c>
      <c r="F10" s="261" t="s">
        <v>317</v>
      </c>
      <c r="G10" s="261" t="s">
        <v>318</v>
      </c>
      <c r="H10" s="261" t="s">
        <v>337</v>
      </c>
      <c r="I10" s="261" t="s">
        <v>319</v>
      </c>
      <c r="J10" s="261" t="s">
        <v>320</v>
      </c>
      <c r="K10" s="261" t="s">
        <v>338</v>
      </c>
      <c r="L10" s="261" t="s">
        <v>321</v>
      </c>
      <c r="M10" s="261" t="s">
        <v>322</v>
      </c>
      <c r="N10" s="261" t="s">
        <v>323</v>
      </c>
      <c r="O10" s="261" t="s">
        <v>324</v>
      </c>
      <c r="P10" s="261" t="s">
        <v>325</v>
      </c>
      <c r="Q10" s="261" t="s">
        <v>326</v>
      </c>
      <c r="R10" s="261" t="s">
        <v>327</v>
      </c>
      <c r="S10" s="261" t="s">
        <v>328</v>
      </c>
      <c r="T10" s="261" t="s">
        <v>329</v>
      </c>
      <c r="U10" s="261" t="s">
        <v>330</v>
      </c>
      <c r="V10" s="261" t="s">
        <v>331</v>
      </c>
      <c r="W10" s="304" t="s">
        <v>332</v>
      </c>
      <c r="X10" s="261" t="s">
        <v>333</v>
      </c>
      <c r="Y10" s="261"/>
      <c r="Z10" s="261"/>
      <c r="AA10" s="270" t="s">
        <v>336</v>
      </c>
      <c r="AB10" s="147"/>
      <c r="AC10" s="270"/>
      <c r="AD10" s="150">
        <f t="shared" si="1"/>
        <v>19</v>
      </c>
      <c r="AE10">
        <f t="shared" si="0"/>
        <v>21</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46">
        <v>4</v>
      </c>
      <c r="B11" s="252" t="s">
        <v>53</v>
      </c>
      <c r="C11" s="242">
        <v>24</v>
      </c>
      <c r="D11" s="249"/>
      <c r="E11" s="261" t="s">
        <v>316</v>
      </c>
      <c r="F11" s="261" t="s">
        <v>317</v>
      </c>
      <c r="G11" s="261" t="s">
        <v>318</v>
      </c>
      <c r="H11" s="261" t="s">
        <v>337</v>
      </c>
      <c r="I11" s="261" t="s">
        <v>319</v>
      </c>
      <c r="J11" s="261" t="s">
        <v>320</v>
      </c>
      <c r="K11" s="261" t="s">
        <v>338</v>
      </c>
      <c r="L11" s="261" t="s">
        <v>321</v>
      </c>
      <c r="M11" s="261" t="s">
        <v>322</v>
      </c>
      <c r="N11" s="261" t="s">
        <v>323</v>
      </c>
      <c r="O11" s="261" t="s">
        <v>324</v>
      </c>
      <c r="P11" s="261" t="s">
        <v>325</v>
      </c>
      <c r="Q11" s="261" t="s">
        <v>326</v>
      </c>
      <c r="R11" s="261" t="s">
        <v>327</v>
      </c>
      <c r="S11" s="261" t="s">
        <v>328</v>
      </c>
      <c r="T11" s="261" t="s">
        <v>329</v>
      </c>
      <c r="U11" s="261" t="s">
        <v>330</v>
      </c>
      <c r="V11" s="261" t="s">
        <v>331</v>
      </c>
      <c r="W11" s="304" t="s">
        <v>332</v>
      </c>
      <c r="X11" s="261" t="s">
        <v>333</v>
      </c>
      <c r="Y11" s="261" t="s">
        <v>334</v>
      </c>
      <c r="Z11" s="261" t="s">
        <v>335</v>
      </c>
      <c r="AA11" s="270" t="s">
        <v>336</v>
      </c>
      <c r="AB11" s="270"/>
      <c r="AC11" s="270"/>
      <c r="AD11" s="150">
        <f t="shared" si="1"/>
        <v>21</v>
      </c>
      <c r="AE11">
        <f t="shared" si="0"/>
        <v>23</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46">
        <v>5</v>
      </c>
      <c r="B12" s="252" t="s">
        <v>48</v>
      </c>
      <c r="C12" s="242">
        <v>23</v>
      </c>
      <c r="D12" s="249" t="s">
        <v>19</v>
      </c>
      <c r="E12" s="261" t="s">
        <v>316</v>
      </c>
      <c r="F12" s="261" t="s">
        <v>317</v>
      </c>
      <c r="G12" s="261" t="s">
        <v>318</v>
      </c>
      <c r="H12" s="261" t="s">
        <v>337</v>
      </c>
      <c r="I12" s="261" t="s">
        <v>319</v>
      </c>
      <c r="J12" s="261" t="s">
        <v>320</v>
      </c>
      <c r="K12" s="261" t="s">
        <v>338</v>
      </c>
      <c r="L12" s="261" t="s">
        <v>321</v>
      </c>
      <c r="M12" s="261" t="s">
        <v>322</v>
      </c>
      <c r="N12" s="261" t="s">
        <v>323</v>
      </c>
      <c r="O12" s="261" t="s">
        <v>324</v>
      </c>
      <c r="P12" s="261" t="s">
        <v>325</v>
      </c>
      <c r="Q12" s="261" t="s">
        <v>326</v>
      </c>
      <c r="R12" s="261" t="s">
        <v>327</v>
      </c>
      <c r="S12" s="261" t="s">
        <v>328</v>
      </c>
      <c r="T12" s="261" t="s">
        <v>329</v>
      </c>
      <c r="U12" s="261" t="s">
        <v>330</v>
      </c>
      <c r="V12" s="261" t="s">
        <v>331</v>
      </c>
      <c r="W12" s="304" t="s">
        <v>332</v>
      </c>
      <c r="X12" s="261" t="s">
        <v>333</v>
      </c>
      <c r="Y12" s="261" t="s">
        <v>334</v>
      </c>
      <c r="Z12" s="261" t="s">
        <v>335</v>
      </c>
      <c r="AA12" s="270" t="s">
        <v>336</v>
      </c>
      <c r="AB12" s="147"/>
      <c r="AC12" s="138"/>
      <c r="AD12" s="150">
        <f t="shared" si="1"/>
        <v>21</v>
      </c>
      <c r="AE12">
        <f t="shared" si="0"/>
        <v>23</v>
      </c>
      <c r="AI12" s="31"/>
      <c r="AJ12" s="6"/>
      <c r="AK12" s="6"/>
      <c r="AL12" s="6"/>
      <c r="AM12" s="31"/>
      <c r="AN12" s="31"/>
      <c r="AO12" s="31"/>
      <c r="AP12" s="31"/>
      <c r="AQ12" s="6"/>
    </row>
    <row r="13" spans="1:56" ht="15.75" customHeight="1" x14ac:dyDescent="0.2">
      <c r="A13" s="253"/>
      <c r="B13" s="252" t="s">
        <v>35</v>
      </c>
      <c r="C13" s="242">
        <v>23</v>
      </c>
      <c r="D13" s="249" t="s">
        <v>19</v>
      </c>
      <c r="E13" s="261" t="s">
        <v>316</v>
      </c>
      <c r="F13" s="261" t="s">
        <v>317</v>
      </c>
      <c r="G13" s="261" t="s">
        <v>318</v>
      </c>
      <c r="H13" s="261" t="s">
        <v>337</v>
      </c>
      <c r="I13" s="261" t="s">
        <v>319</v>
      </c>
      <c r="J13" s="261" t="s">
        <v>320</v>
      </c>
      <c r="K13" s="261" t="s">
        <v>338</v>
      </c>
      <c r="L13" s="261" t="s">
        <v>321</v>
      </c>
      <c r="M13" s="261" t="s">
        <v>322</v>
      </c>
      <c r="N13" s="261" t="s">
        <v>323</v>
      </c>
      <c r="O13" s="261" t="s">
        <v>324</v>
      </c>
      <c r="P13" s="261" t="s">
        <v>325</v>
      </c>
      <c r="Q13" s="261" t="s">
        <v>326</v>
      </c>
      <c r="R13" s="261" t="s">
        <v>327</v>
      </c>
      <c r="S13" s="261" t="s">
        <v>328</v>
      </c>
      <c r="T13" s="261" t="s">
        <v>329</v>
      </c>
      <c r="U13" s="261" t="s">
        <v>330</v>
      </c>
      <c r="V13" s="261" t="s">
        <v>331</v>
      </c>
      <c r="W13" s="304" t="s">
        <v>332</v>
      </c>
      <c r="X13" s="261" t="s">
        <v>333</v>
      </c>
      <c r="Y13" s="261" t="s">
        <v>334</v>
      </c>
      <c r="Z13" s="261" t="s">
        <v>335</v>
      </c>
      <c r="AA13" s="270" t="s">
        <v>336</v>
      </c>
      <c r="AB13" s="270"/>
      <c r="AC13" s="270"/>
      <c r="AD13" s="150">
        <f t="shared" si="1"/>
        <v>21</v>
      </c>
      <c r="AE13">
        <f t="shared" si="0"/>
        <v>23</v>
      </c>
      <c r="AI13" s="31"/>
    </row>
    <row r="14" spans="1:56" ht="15.75" customHeight="1" x14ac:dyDescent="0.2">
      <c r="A14" s="253"/>
      <c r="B14" s="252" t="s">
        <v>37</v>
      </c>
      <c r="C14" s="242">
        <v>23</v>
      </c>
      <c r="D14" s="249" t="s">
        <v>19</v>
      </c>
      <c r="E14" s="261" t="s">
        <v>316</v>
      </c>
      <c r="F14" s="261" t="s">
        <v>317</v>
      </c>
      <c r="G14" s="261" t="s">
        <v>318</v>
      </c>
      <c r="H14" s="261" t="s">
        <v>337</v>
      </c>
      <c r="I14" s="261" t="s">
        <v>319</v>
      </c>
      <c r="J14" s="261" t="s">
        <v>320</v>
      </c>
      <c r="K14" s="261" t="s">
        <v>338</v>
      </c>
      <c r="L14" s="261" t="s">
        <v>321</v>
      </c>
      <c r="M14" s="261" t="s">
        <v>322</v>
      </c>
      <c r="N14" s="261" t="s">
        <v>323</v>
      </c>
      <c r="O14" s="261" t="s">
        <v>324</v>
      </c>
      <c r="P14" s="261" t="s">
        <v>325</v>
      </c>
      <c r="Q14" s="261" t="s">
        <v>326</v>
      </c>
      <c r="R14" s="261" t="s">
        <v>327</v>
      </c>
      <c r="S14" s="261" t="s">
        <v>328</v>
      </c>
      <c r="T14" s="261" t="s">
        <v>329</v>
      </c>
      <c r="U14" s="261" t="s">
        <v>330</v>
      </c>
      <c r="V14" s="261" t="s">
        <v>331</v>
      </c>
      <c r="W14" s="304" t="s">
        <v>332</v>
      </c>
      <c r="X14" s="261" t="s">
        <v>333</v>
      </c>
      <c r="Y14" s="261" t="s">
        <v>334</v>
      </c>
      <c r="Z14" s="261" t="s">
        <v>335</v>
      </c>
      <c r="AA14" s="270" t="s">
        <v>336</v>
      </c>
      <c r="AB14" s="270"/>
      <c r="AC14" s="270"/>
      <c r="AD14" s="150">
        <f t="shared" si="1"/>
        <v>21</v>
      </c>
      <c r="AE14">
        <f t="shared" si="0"/>
        <v>23</v>
      </c>
      <c r="AI14" s="31"/>
      <c r="AM14" s="31"/>
      <c r="AN14" s="31"/>
      <c r="AO14" s="31"/>
      <c r="AP14" s="31"/>
      <c r="AQ14" s="6" t="s">
        <v>34</v>
      </c>
    </row>
    <row r="15" spans="1:56" ht="15.75" customHeight="1" x14ac:dyDescent="0.2">
      <c r="A15" s="246">
        <v>8</v>
      </c>
      <c r="B15" s="252" t="s">
        <v>51</v>
      </c>
      <c r="C15" s="242">
        <v>22</v>
      </c>
      <c r="D15" s="249"/>
      <c r="E15" s="261" t="s">
        <v>316</v>
      </c>
      <c r="F15" s="261"/>
      <c r="G15" s="261" t="s">
        <v>318</v>
      </c>
      <c r="H15" s="261" t="s">
        <v>337</v>
      </c>
      <c r="I15" s="261" t="s">
        <v>319</v>
      </c>
      <c r="J15" s="261" t="s">
        <v>320</v>
      </c>
      <c r="K15" s="261" t="s">
        <v>338</v>
      </c>
      <c r="L15" s="261" t="s">
        <v>321</v>
      </c>
      <c r="M15" s="261" t="s">
        <v>322</v>
      </c>
      <c r="N15" s="261" t="s">
        <v>323</v>
      </c>
      <c r="O15" s="261" t="s">
        <v>324</v>
      </c>
      <c r="P15" s="261" t="s">
        <v>325</v>
      </c>
      <c r="Q15" s="261" t="s">
        <v>326</v>
      </c>
      <c r="R15" s="261" t="s">
        <v>327</v>
      </c>
      <c r="S15" s="261" t="s">
        <v>328</v>
      </c>
      <c r="T15" s="261" t="s">
        <v>329</v>
      </c>
      <c r="U15" s="261" t="s">
        <v>330</v>
      </c>
      <c r="V15" s="261" t="s">
        <v>331</v>
      </c>
      <c r="W15" s="304" t="s">
        <v>332</v>
      </c>
      <c r="X15" s="261" t="s">
        <v>333</v>
      </c>
      <c r="Y15" s="261" t="s">
        <v>334</v>
      </c>
      <c r="Z15" s="261" t="s">
        <v>335</v>
      </c>
      <c r="AA15" s="131"/>
      <c r="AB15" s="270"/>
      <c r="AC15" s="270"/>
      <c r="AD15" s="150">
        <f t="shared" si="1"/>
        <v>19</v>
      </c>
      <c r="AE15">
        <f t="shared" si="0"/>
        <v>21</v>
      </c>
      <c r="AI15" s="31"/>
    </row>
    <row r="16" spans="1:56" ht="15.75" customHeight="1" x14ac:dyDescent="0.2">
      <c r="A16" s="246">
        <v>9</v>
      </c>
      <c r="B16" s="252" t="s">
        <v>65</v>
      </c>
      <c r="C16" s="242">
        <v>21</v>
      </c>
      <c r="D16" s="249" t="s">
        <v>340</v>
      </c>
      <c r="E16" s="261" t="s">
        <v>316</v>
      </c>
      <c r="F16" s="261" t="s">
        <v>317</v>
      </c>
      <c r="G16" s="261" t="s">
        <v>318</v>
      </c>
      <c r="H16" s="261" t="s">
        <v>337</v>
      </c>
      <c r="I16" s="261" t="s">
        <v>319</v>
      </c>
      <c r="J16" s="261" t="s">
        <v>320</v>
      </c>
      <c r="K16" s="261" t="s">
        <v>338</v>
      </c>
      <c r="L16" s="261" t="s">
        <v>321</v>
      </c>
      <c r="M16" s="261" t="s">
        <v>322</v>
      </c>
      <c r="N16" s="261" t="s">
        <v>323</v>
      </c>
      <c r="O16" s="261"/>
      <c r="P16" s="261" t="s">
        <v>325</v>
      </c>
      <c r="Q16" s="261" t="s">
        <v>326</v>
      </c>
      <c r="R16" s="261" t="s">
        <v>327</v>
      </c>
      <c r="S16" s="261" t="s">
        <v>328</v>
      </c>
      <c r="T16" s="261" t="s">
        <v>329</v>
      </c>
      <c r="U16" s="261"/>
      <c r="V16" s="261" t="s">
        <v>331</v>
      </c>
      <c r="W16" s="304" t="s">
        <v>332</v>
      </c>
      <c r="X16" s="261"/>
      <c r="Y16" s="261" t="s">
        <v>334</v>
      </c>
      <c r="Z16" s="261" t="s">
        <v>335</v>
      </c>
      <c r="AA16" s="270" t="s">
        <v>336</v>
      </c>
      <c r="AB16" s="270"/>
      <c r="AC16" s="270"/>
      <c r="AD16" s="150">
        <f t="shared" si="1"/>
        <v>18</v>
      </c>
      <c r="AE16">
        <f t="shared" si="0"/>
        <v>20</v>
      </c>
      <c r="AI16" s="31"/>
      <c r="AQ16" s="34"/>
    </row>
    <row r="17" spans="1:44" ht="15.75" hidden="1" customHeight="1" x14ac:dyDescent="0.2">
      <c r="A17" s="253"/>
      <c r="B17" s="252" t="s">
        <v>45</v>
      </c>
      <c r="C17" s="242"/>
      <c r="D17" s="249"/>
      <c r="E17" s="261"/>
      <c r="F17" s="261"/>
      <c r="G17" s="261"/>
      <c r="H17" s="68"/>
      <c r="I17" s="68"/>
      <c r="J17" s="261"/>
      <c r="K17" s="263"/>
      <c r="L17" s="263"/>
      <c r="M17" s="141"/>
      <c r="N17" s="261"/>
      <c r="O17" s="142"/>
      <c r="P17" s="261"/>
      <c r="Q17" s="142"/>
      <c r="R17" s="264"/>
      <c r="S17" s="263"/>
      <c r="T17" s="142"/>
      <c r="U17" s="176"/>
      <c r="V17" s="141"/>
      <c r="W17" s="176"/>
      <c r="X17" s="263"/>
      <c r="Y17" s="255"/>
      <c r="Z17" s="70"/>
      <c r="AA17" s="270"/>
      <c r="AB17" s="147"/>
      <c r="AC17" s="138"/>
      <c r="AD17" s="150">
        <f t="shared" si="1"/>
        <v>0</v>
      </c>
      <c r="AE17">
        <f t="shared" si="0"/>
        <v>0</v>
      </c>
      <c r="AI17" s="31"/>
    </row>
    <row r="18" spans="1:44" ht="15.75" customHeight="1" x14ac:dyDescent="0.2">
      <c r="A18" s="246">
        <v>10</v>
      </c>
      <c r="B18" s="252" t="s">
        <v>46</v>
      </c>
      <c r="C18" s="242">
        <v>21</v>
      </c>
      <c r="D18" s="249" t="s">
        <v>32</v>
      </c>
      <c r="E18" s="261" t="s">
        <v>316</v>
      </c>
      <c r="F18" s="261" t="s">
        <v>317</v>
      </c>
      <c r="G18" s="261" t="s">
        <v>318</v>
      </c>
      <c r="H18" s="261" t="s">
        <v>337</v>
      </c>
      <c r="I18" s="261" t="s">
        <v>319</v>
      </c>
      <c r="J18" s="261" t="s">
        <v>320</v>
      </c>
      <c r="K18" s="261" t="s">
        <v>338</v>
      </c>
      <c r="L18" s="261"/>
      <c r="M18" s="261" t="s">
        <v>322</v>
      </c>
      <c r="N18" s="261" t="s">
        <v>323</v>
      </c>
      <c r="O18" s="261" t="s">
        <v>324</v>
      </c>
      <c r="P18" s="261" t="s">
        <v>325</v>
      </c>
      <c r="Q18" s="261" t="s">
        <v>326</v>
      </c>
      <c r="R18" s="261" t="s">
        <v>327</v>
      </c>
      <c r="S18" s="261" t="s">
        <v>328</v>
      </c>
      <c r="T18" s="261" t="s">
        <v>329</v>
      </c>
      <c r="U18" s="261"/>
      <c r="V18" s="261" t="s">
        <v>331</v>
      </c>
      <c r="W18" s="304" t="s">
        <v>332</v>
      </c>
      <c r="X18" s="261" t="s">
        <v>333</v>
      </c>
      <c r="Y18" s="261" t="s">
        <v>334</v>
      </c>
      <c r="Z18" s="261" t="s">
        <v>335</v>
      </c>
      <c r="AA18" s="270" t="s">
        <v>336</v>
      </c>
      <c r="AB18" s="147"/>
      <c r="AC18" s="138"/>
      <c r="AD18" s="150">
        <f t="shared" si="1"/>
        <v>19</v>
      </c>
      <c r="AE18">
        <f t="shared" si="0"/>
        <v>21</v>
      </c>
      <c r="AI18" s="31"/>
      <c r="AM18" s="31"/>
      <c r="AN18" s="31"/>
      <c r="AO18" s="31"/>
      <c r="AP18" s="31"/>
    </row>
    <row r="19" spans="1:44" ht="15.75" customHeight="1" x14ac:dyDescent="0.2">
      <c r="A19" s="246">
        <v>11</v>
      </c>
      <c r="B19" s="252" t="s">
        <v>41</v>
      </c>
      <c r="C19" s="242">
        <v>19</v>
      </c>
      <c r="D19" s="249" t="s">
        <v>42</v>
      </c>
      <c r="E19" s="261" t="s">
        <v>316</v>
      </c>
      <c r="F19" s="261" t="s">
        <v>317</v>
      </c>
      <c r="G19" s="261" t="s">
        <v>318</v>
      </c>
      <c r="H19" s="261" t="s">
        <v>337</v>
      </c>
      <c r="I19" s="261" t="s">
        <v>319</v>
      </c>
      <c r="J19" s="261" t="s">
        <v>320</v>
      </c>
      <c r="K19" s="261" t="s">
        <v>338</v>
      </c>
      <c r="L19" s="261" t="s">
        <v>321</v>
      </c>
      <c r="M19" s="261" t="s">
        <v>322</v>
      </c>
      <c r="N19" s="261" t="s">
        <v>323</v>
      </c>
      <c r="O19" s="261" t="s">
        <v>324</v>
      </c>
      <c r="P19" s="261" t="s">
        <v>325</v>
      </c>
      <c r="Q19" s="261" t="s">
        <v>326</v>
      </c>
      <c r="R19" s="261"/>
      <c r="S19" s="261"/>
      <c r="T19" s="261"/>
      <c r="U19" s="261" t="s">
        <v>330</v>
      </c>
      <c r="V19" s="261" t="s">
        <v>331</v>
      </c>
      <c r="W19" s="261"/>
      <c r="X19" s="261" t="s">
        <v>333</v>
      </c>
      <c r="Y19" s="261" t="s">
        <v>334</v>
      </c>
      <c r="Z19" s="261" t="s">
        <v>335</v>
      </c>
      <c r="AA19" s="270" t="s">
        <v>336</v>
      </c>
      <c r="AB19" s="270"/>
      <c r="AC19" s="138"/>
      <c r="AD19" s="150">
        <f t="shared" si="1"/>
        <v>17</v>
      </c>
      <c r="AE19">
        <f t="shared" si="0"/>
        <v>19</v>
      </c>
      <c r="AI19" s="31"/>
      <c r="AM19" s="31"/>
      <c r="AN19" s="31"/>
      <c r="AO19" s="31"/>
      <c r="AP19" s="31"/>
    </row>
    <row r="20" spans="1:44" ht="15.75" customHeight="1" x14ac:dyDescent="0.2">
      <c r="A20" s="295">
        <v>12</v>
      </c>
      <c r="B20" s="252" t="s">
        <v>87</v>
      </c>
      <c r="C20" s="242">
        <v>19</v>
      </c>
      <c r="D20" s="249" t="s">
        <v>19</v>
      </c>
      <c r="E20" s="261"/>
      <c r="F20" s="261" t="s">
        <v>317</v>
      </c>
      <c r="G20" s="261" t="s">
        <v>318</v>
      </c>
      <c r="H20" s="261" t="s">
        <v>337</v>
      </c>
      <c r="I20" s="261" t="s">
        <v>319</v>
      </c>
      <c r="J20" s="261" t="s">
        <v>320</v>
      </c>
      <c r="K20" s="261"/>
      <c r="L20" s="261"/>
      <c r="M20" s="261" t="s">
        <v>322</v>
      </c>
      <c r="N20" s="261" t="s">
        <v>323</v>
      </c>
      <c r="O20" s="261" t="s">
        <v>324</v>
      </c>
      <c r="P20" s="261" t="s">
        <v>325</v>
      </c>
      <c r="Q20" s="261" t="s">
        <v>326</v>
      </c>
      <c r="R20" s="261" t="s">
        <v>327</v>
      </c>
      <c r="S20" s="261"/>
      <c r="T20" s="261" t="s">
        <v>329</v>
      </c>
      <c r="U20" s="261" t="s">
        <v>330</v>
      </c>
      <c r="V20" s="261" t="s">
        <v>331</v>
      </c>
      <c r="W20" s="305" t="s">
        <v>341</v>
      </c>
      <c r="X20" s="261" t="s">
        <v>333</v>
      </c>
      <c r="Y20" s="261" t="s">
        <v>334</v>
      </c>
      <c r="Z20" s="261" t="s">
        <v>335</v>
      </c>
      <c r="AA20" s="270" t="s">
        <v>336</v>
      </c>
      <c r="AB20" s="147"/>
      <c r="AC20" s="270"/>
      <c r="AD20" s="150">
        <f t="shared" si="1"/>
        <v>18</v>
      </c>
      <c r="AE20">
        <f t="shared" si="0"/>
        <v>19</v>
      </c>
      <c r="AI20" s="31"/>
    </row>
    <row r="21" spans="1:44" ht="15.75" customHeight="1" x14ac:dyDescent="0.2">
      <c r="A21" s="253"/>
      <c r="B21" s="252" t="s">
        <v>54</v>
      </c>
      <c r="C21" s="242">
        <v>19</v>
      </c>
      <c r="D21" s="249" t="s">
        <v>19</v>
      </c>
      <c r="E21" s="261" t="s">
        <v>316</v>
      </c>
      <c r="F21" s="261" t="s">
        <v>317</v>
      </c>
      <c r="G21" s="261" t="s">
        <v>318</v>
      </c>
      <c r="H21" s="261" t="s">
        <v>337</v>
      </c>
      <c r="I21" s="261" t="s">
        <v>319</v>
      </c>
      <c r="J21" s="261" t="s">
        <v>320</v>
      </c>
      <c r="K21" s="261" t="s">
        <v>338</v>
      </c>
      <c r="L21" s="261" t="s">
        <v>321</v>
      </c>
      <c r="M21" s="261" t="s">
        <v>322</v>
      </c>
      <c r="N21" s="261"/>
      <c r="O21" s="261" t="s">
        <v>324</v>
      </c>
      <c r="P21" s="261" t="s">
        <v>325</v>
      </c>
      <c r="Q21" s="261" t="s">
        <v>326</v>
      </c>
      <c r="R21" s="261" t="s">
        <v>327</v>
      </c>
      <c r="S21" s="261" t="s">
        <v>328</v>
      </c>
      <c r="T21" s="261" t="s">
        <v>329</v>
      </c>
      <c r="U21" s="261"/>
      <c r="V21" s="261"/>
      <c r="W21" s="304" t="s">
        <v>332</v>
      </c>
      <c r="X21" s="261"/>
      <c r="Y21" s="261" t="s">
        <v>334</v>
      </c>
      <c r="Z21" s="261" t="s">
        <v>335</v>
      </c>
      <c r="AA21" s="270" t="s">
        <v>336</v>
      </c>
      <c r="AB21" s="147"/>
      <c r="AC21" s="270"/>
      <c r="AD21" s="150">
        <f t="shared" si="1"/>
        <v>17</v>
      </c>
      <c r="AE21">
        <f t="shared" si="0"/>
        <v>19</v>
      </c>
      <c r="AI21" s="31"/>
    </row>
    <row r="22" spans="1:44" ht="15.75" customHeight="1" x14ac:dyDescent="0.2">
      <c r="A22" s="253"/>
      <c r="B22" s="252" t="s">
        <v>56</v>
      </c>
      <c r="C22" s="242">
        <v>19</v>
      </c>
      <c r="D22" s="251" t="s">
        <v>19</v>
      </c>
      <c r="E22" s="261" t="s">
        <v>316</v>
      </c>
      <c r="F22" s="261" t="s">
        <v>317</v>
      </c>
      <c r="G22" s="261" t="s">
        <v>318</v>
      </c>
      <c r="H22" s="261" t="s">
        <v>337</v>
      </c>
      <c r="I22" s="261" t="s">
        <v>319</v>
      </c>
      <c r="J22" s="261" t="s">
        <v>320</v>
      </c>
      <c r="K22" s="261" t="s">
        <v>338</v>
      </c>
      <c r="L22" s="261" t="s">
        <v>321</v>
      </c>
      <c r="M22" s="261" t="s">
        <v>322</v>
      </c>
      <c r="N22" s="261"/>
      <c r="O22" s="261"/>
      <c r="P22" s="261" t="s">
        <v>325</v>
      </c>
      <c r="Q22" s="261" t="s">
        <v>326</v>
      </c>
      <c r="R22" s="261"/>
      <c r="S22" s="261" t="s">
        <v>328</v>
      </c>
      <c r="T22" s="263"/>
      <c r="U22" s="261" t="s">
        <v>330</v>
      </c>
      <c r="V22" s="261" t="s">
        <v>331</v>
      </c>
      <c r="W22" s="304" t="s">
        <v>332</v>
      </c>
      <c r="X22" s="261" t="s">
        <v>333</v>
      </c>
      <c r="Y22" s="261" t="s">
        <v>334</v>
      </c>
      <c r="Z22" s="261" t="s">
        <v>335</v>
      </c>
      <c r="AA22" s="270" t="s">
        <v>336</v>
      </c>
      <c r="AB22" s="270"/>
      <c r="AC22" s="270"/>
      <c r="AD22" s="150">
        <f t="shared" si="1"/>
        <v>17</v>
      </c>
      <c r="AE22">
        <f t="shared" si="0"/>
        <v>19</v>
      </c>
      <c r="AI22" s="31"/>
      <c r="AM22" s="31"/>
      <c r="AN22" s="31"/>
      <c r="AO22" s="31"/>
      <c r="AP22" s="31"/>
      <c r="AQ22" s="34"/>
      <c r="AR22" s="34"/>
    </row>
    <row r="23" spans="1:44" ht="15.75" customHeight="1" x14ac:dyDescent="0.2">
      <c r="A23" s="246"/>
      <c r="B23" s="252" t="s">
        <v>106</v>
      </c>
      <c r="C23" s="242">
        <v>19</v>
      </c>
      <c r="D23" s="251" t="s">
        <v>19</v>
      </c>
      <c r="E23" s="261" t="s">
        <v>316</v>
      </c>
      <c r="F23" s="261" t="s">
        <v>317</v>
      </c>
      <c r="G23" s="261" t="s">
        <v>318</v>
      </c>
      <c r="H23" s="261" t="s">
        <v>337</v>
      </c>
      <c r="I23" s="261" t="s">
        <v>319</v>
      </c>
      <c r="J23" s="261"/>
      <c r="K23" s="261" t="s">
        <v>338</v>
      </c>
      <c r="L23" s="261"/>
      <c r="M23" s="261" t="s">
        <v>322</v>
      </c>
      <c r="N23" s="261" t="s">
        <v>323</v>
      </c>
      <c r="O23" s="261" t="s">
        <v>324</v>
      </c>
      <c r="P23" s="261" t="s">
        <v>325</v>
      </c>
      <c r="Q23" s="261" t="s">
        <v>326</v>
      </c>
      <c r="R23" s="261" t="s">
        <v>327</v>
      </c>
      <c r="S23" s="261" t="s">
        <v>328</v>
      </c>
      <c r="T23" s="261"/>
      <c r="U23" s="261" t="s">
        <v>330</v>
      </c>
      <c r="V23" s="261" t="s">
        <v>331</v>
      </c>
      <c r="W23" s="304" t="s">
        <v>332</v>
      </c>
      <c r="X23" s="261"/>
      <c r="Y23" s="261" t="s">
        <v>334</v>
      </c>
      <c r="Z23" s="261" t="s">
        <v>335</v>
      </c>
      <c r="AA23" s="270" t="s">
        <v>336</v>
      </c>
      <c r="AB23" s="147"/>
      <c r="AC23" s="138"/>
      <c r="AD23" s="150">
        <f t="shared" si="1"/>
        <v>17</v>
      </c>
      <c r="AE23">
        <f t="shared" si="0"/>
        <v>19</v>
      </c>
      <c r="AI23" s="31"/>
      <c r="AM23" s="31"/>
      <c r="AN23" s="31"/>
      <c r="AO23" s="31"/>
      <c r="AP23" s="31"/>
    </row>
    <row r="24" spans="1:44" ht="15.75" customHeight="1" x14ac:dyDescent="0.2">
      <c r="A24" s="253">
        <v>16</v>
      </c>
      <c r="B24" s="252" t="s">
        <v>50</v>
      </c>
      <c r="C24" s="242">
        <v>19</v>
      </c>
      <c r="D24" s="249"/>
      <c r="E24" s="261" t="s">
        <v>316</v>
      </c>
      <c r="F24" s="261" t="s">
        <v>317</v>
      </c>
      <c r="G24" s="261" t="s">
        <v>318</v>
      </c>
      <c r="H24" s="261" t="s">
        <v>337</v>
      </c>
      <c r="I24" s="261"/>
      <c r="J24" s="261" t="s">
        <v>320</v>
      </c>
      <c r="K24" s="261"/>
      <c r="L24" s="261" t="s">
        <v>321</v>
      </c>
      <c r="M24" s="261" t="s">
        <v>322</v>
      </c>
      <c r="N24" s="261"/>
      <c r="O24" s="261" t="s">
        <v>324</v>
      </c>
      <c r="P24" s="261" t="s">
        <v>325</v>
      </c>
      <c r="Q24" s="261" t="s">
        <v>326</v>
      </c>
      <c r="R24" s="261" t="s">
        <v>327</v>
      </c>
      <c r="S24" s="261" t="s">
        <v>328</v>
      </c>
      <c r="T24" s="261" t="s">
        <v>329</v>
      </c>
      <c r="U24" s="261" t="s">
        <v>330</v>
      </c>
      <c r="V24" s="261"/>
      <c r="W24" s="304" t="s">
        <v>332</v>
      </c>
      <c r="X24" s="261" t="s">
        <v>333</v>
      </c>
      <c r="Y24" s="261" t="s">
        <v>334</v>
      </c>
      <c r="Z24" s="261" t="s">
        <v>335</v>
      </c>
      <c r="AA24" s="270" t="s">
        <v>336</v>
      </c>
      <c r="AB24" s="147"/>
      <c r="AC24" s="138"/>
      <c r="AD24" s="150">
        <f t="shared" si="1"/>
        <v>18</v>
      </c>
      <c r="AE24">
        <f t="shared" si="0"/>
        <v>19</v>
      </c>
      <c r="AI24" s="31"/>
      <c r="AM24" s="31"/>
      <c r="AN24" s="31"/>
      <c r="AO24" s="31"/>
      <c r="AP24" s="31"/>
    </row>
    <row r="25" spans="1:44" ht="15.75" customHeight="1" x14ac:dyDescent="0.2">
      <c r="A25" s="246"/>
      <c r="B25" s="252" t="s">
        <v>52</v>
      </c>
      <c r="C25" s="242">
        <v>19</v>
      </c>
      <c r="D25" s="251"/>
      <c r="E25" s="261" t="s">
        <v>316</v>
      </c>
      <c r="F25" s="261" t="s">
        <v>317</v>
      </c>
      <c r="G25" s="261" t="s">
        <v>318</v>
      </c>
      <c r="H25" s="261" t="s">
        <v>337</v>
      </c>
      <c r="I25" s="261" t="s">
        <v>319</v>
      </c>
      <c r="J25" s="261" t="s">
        <v>320</v>
      </c>
      <c r="K25" s="261" t="s">
        <v>338</v>
      </c>
      <c r="L25" s="261" t="s">
        <v>321</v>
      </c>
      <c r="M25" s="261" t="s">
        <v>322</v>
      </c>
      <c r="N25" s="261" t="s">
        <v>323</v>
      </c>
      <c r="O25" s="261" t="s">
        <v>324</v>
      </c>
      <c r="P25" s="261" t="s">
        <v>325</v>
      </c>
      <c r="Q25" s="261" t="s">
        <v>326</v>
      </c>
      <c r="R25" s="261" t="s">
        <v>327</v>
      </c>
      <c r="S25" s="261"/>
      <c r="T25" s="261"/>
      <c r="U25" s="261" t="s">
        <v>330</v>
      </c>
      <c r="V25" s="261" t="s">
        <v>331</v>
      </c>
      <c r="W25" s="304" t="s">
        <v>332</v>
      </c>
      <c r="X25" s="261" t="s">
        <v>333</v>
      </c>
      <c r="Y25" s="261"/>
      <c r="Z25" s="261" t="s">
        <v>335</v>
      </c>
      <c r="AA25" s="270"/>
      <c r="AB25" s="138"/>
      <c r="AC25" s="270"/>
      <c r="AD25" s="150">
        <f t="shared" si="1"/>
        <v>17</v>
      </c>
      <c r="AE25">
        <f t="shared" si="0"/>
        <v>19</v>
      </c>
      <c r="AI25" s="31"/>
      <c r="AM25" s="31"/>
      <c r="AN25" s="31"/>
      <c r="AO25" s="31"/>
      <c r="AP25" s="31"/>
    </row>
    <row r="26" spans="1:44" ht="15.75" customHeight="1" x14ac:dyDescent="0.2">
      <c r="A26" s="253">
        <v>18</v>
      </c>
      <c r="B26" s="252" t="s">
        <v>73</v>
      </c>
      <c r="C26" s="242">
        <v>18</v>
      </c>
      <c r="D26" s="249" t="s">
        <v>36</v>
      </c>
      <c r="E26" s="261" t="s">
        <v>316</v>
      </c>
      <c r="F26" s="261" t="s">
        <v>317</v>
      </c>
      <c r="G26" s="261" t="s">
        <v>318</v>
      </c>
      <c r="H26" s="261" t="s">
        <v>337</v>
      </c>
      <c r="I26" s="261" t="s">
        <v>319</v>
      </c>
      <c r="J26" s="261" t="s">
        <v>320</v>
      </c>
      <c r="K26" s="261"/>
      <c r="L26" s="263"/>
      <c r="M26" s="261"/>
      <c r="N26" s="261" t="s">
        <v>323</v>
      </c>
      <c r="O26" s="261" t="s">
        <v>324</v>
      </c>
      <c r="P26" s="261" t="s">
        <v>325</v>
      </c>
      <c r="Q26" s="263"/>
      <c r="R26" s="264" t="s">
        <v>327</v>
      </c>
      <c r="S26" s="261" t="s">
        <v>328</v>
      </c>
      <c r="T26" s="261" t="s">
        <v>329</v>
      </c>
      <c r="U26" s="261" t="s">
        <v>330</v>
      </c>
      <c r="V26" s="261" t="s">
        <v>331</v>
      </c>
      <c r="W26" s="261"/>
      <c r="X26" s="261" t="s">
        <v>333</v>
      </c>
      <c r="Y26" s="261" t="s">
        <v>334</v>
      </c>
      <c r="Z26" s="261" t="s">
        <v>335</v>
      </c>
      <c r="AA26" s="270" t="s">
        <v>336</v>
      </c>
      <c r="AB26" s="270"/>
      <c r="AC26" s="138"/>
      <c r="AD26" s="150">
        <f t="shared" si="1"/>
        <v>16</v>
      </c>
      <c r="AE26">
        <f t="shared" si="0"/>
        <v>18</v>
      </c>
    </row>
    <row r="27" spans="1:44" ht="15.75" customHeight="1" x14ac:dyDescent="0.2">
      <c r="A27" s="246"/>
      <c r="B27" s="252" t="s">
        <v>49</v>
      </c>
      <c r="C27" s="242">
        <v>18</v>
      </c>
      <c r="D27" s="249" t="s">
        <v>36</v>
      </c>
      <c r="E27" s="261" t="s">
        <v>316</v>
      </c>
      <c r="F27" s="261" t="s">
        <v>317</v>
      </c>
      <c r="G27" s="261" t="s">
        <v>318</v>
      </c>
      <c r="H27" s="261" t="s">
        <v>337</v>
      </c>
      <c r="I27" s="261" t="s">
        <v>319</v>
      </c>
      <c r="J27" s="261" t="s">
        <v>320</v>
      </c>
      <c r="K27" s="261" t="s">
        <v>338</v>
      </c>
      <c r="L27" s="261" t="s">
        <v>321</v>
      </c>
      <c r="M27" s="261" t="s">
        <v>322</v>
      </c>
      <c r="N27" s="261" t="s">
        <v>323</v>
      </c>
      <c r="O27" s="261" t="s">
        <v>324</v>
      </c>
      <c r="P27" s="261" t="s">
        <v>325</v>
      </c>
      <c r="Q27" s="261" t="s">
        <v>326</v>
      </c>
      <c r="R27" s="261"/>
      <c r="S27" s="261" t="s">
        <v>328</v>
      </c>
      <c r="T27" s="261" t="s">
        <v>329</v>
      </c>
      <c r="U27" s="261" t="s">
        <v>330</v>
      </c>
      <c r="V27" s="261" t="s">
        <v>331</v>
      </c>
      <c r="W27" s="261"/>
      <c r="X27" s="261"/>
      <c r="Y27" s="261"/>
      <c r="Z27" s="261"/>
      <c r="AA27" s="270" t="s">
        <v>336</v>
      </c>
      <c r="AB27" s="147"/>
      <c r="AC27" s="138"/>
      <c r="AD27" s="150">
        <f t="shared" si="1"/>
        <v>16</v>
      </c>
      <c r="AE27">
        <f t="shared" si="0"/>
        <v>18</v>
      </c>
      <c r="AI27" s="31"/>
    </row>
    <row r="28" spans="1:44" ht="15.75" hidden="1" customHeight="1" x14ac:dyDescent="0.2">
      <c r="A28" s="253"/>
      <c r="B28" s="252" t="s">
        <v>66</v>
      </c>
      <c r="C28" s="242"/>
      <c r="D28" s="251"/>
      <c r="E28" s="261"/>
      <c r="F28" s="261"/>
      <c r="G28" s="68"/>
      <c r="H28" s="68"/>
      <c r="I28" s="68"/>
      <c r="J28" s="68"/>
      <c r="K28" s="261"/>
      <c r="L28" s="261"/>
      <c r="M28" s="261"/>
      <c r="N28" s="261"/>
      <c r="O28" s="261"/>
      <c r="P28" s="142"/>
      <c r="Q28" s="264"/>
      <c r="R28" s="261"/>
      <c r="S28" s="261"/>
      <c r="T28" s="261"/>
      <c r="U28" s="261"/>
      <c r="V28" s="141"/>
      <c r="W28" s="261"/>
      <c r="X28" s="261"/>
      <c r="Y28" s="261"/>
      <c r="Z28" s="264"/>
      <c r="AA28" s="270"/>
      <c r="AB28" s="270"/>
      <c r="AC28" s="270"/>
      <c r="AD28" s="150">
        <f t="shared" si="1"/>
        <v>0</v>
      </c>
      <c r="AE28">
        <f t="shared" si="0"/>
        <v>0</v>
      </c>
      <c r="AI28" s="31"/>
    </row>
    <row r="29" spans="1:44" ht="15.75" customHeight="1" x14ac:dyDescent="0.2">
      <c r="A29" s="253">
        <v>20</v>
      </c>
      <c r="B29" s="252" t="s">
        <v>90</v>
      </c>
      <c r="C29" s="242">
        <v>17</v>
      </c>
      <c r="D29" s="249" t="s">
        <v>19</v>
      </c>
      <c r="E29" s="261" t="s">
        <v>316</v>
      </c>
      <c r="F29" s="261" t="s">
        <v>317</v>
      </c>
      <c r="G29" s="261" t="s">
        <v>318</v>
      </c>
      <c r="H29" s="261" t="s">
        <v>337</v>
      </c>
      <c r="I29" s="261" t="s">
        <v>319</v>
      </c>
      <c r="J29" s="261" t="s">
        <v>320</v>
      </c>
      <c r="K29" s="261" t="s">
        <v>338</v>
      </c>
      <c r="L29" s="261"/>
      <c r="M29" s="261" t="s">
        <v>322</v>
      </c>
      <c r="N29" s="261" t="s">
        <v>323</v>
      </c>
      <c r="O29" s="261" t="s">
        <v>324</v>
      </c>
      <c r="P29" s="261" t="s">
        <v>325</v>
      </c>
      <c r="Q29" s="261" t="s">
        <v>326</v>
      </c>
      <c r="R29" s="261"/>
      <c r="S29" s="261"/>
      <c r="T29" s="261"/>
      <c r="U29" s="261" t="s">
        <v>330</v>
      </c>
      <c r="V29" s="261" t="s">
        <v>331</v>
      </c>
      <c r="W29" s="176"/>
      <c r="X29" s="261" t="s">
        <v>333</v>
      </c>
      <c r="Y29" s="261" t="s">
        <v>334</v>
      </c>
      <c r="Z29" s="261" t="s">
        <v>335</v>
      </c>
      <c r="AA29" s="270"/>
      <c r="AB29" s="270"/>
      <c r="AC29" s="138"/>
      <c r="AD29" s="150">
        <f t="shared" si="1"/>
        <v>15</v>
      </c>
      <c r="AE29">
        <f t="shared" si="0"/>
        <v>17</v>
      </c>
      <c r="AM29" s="31"/>
      <c r="AN29" s="31"/>
      <c r="AO29" s="31"/>
      <c r="AP29" s="31"/>
    </row>
    <row r="30" spans="1:44" ht="15.75" customHeight="1" x14ac:dyDescent="0.2">
      <c r="A30" s="253"/>
      <c r="B30" s="252" t="s">
        <v>39</v>
      </c>
      <c r="C30" s="242">
        <v>17</v>
      </c>
      <c r="D30" s="249" t="s">
        <v>19</v>
      </c>
      <c r="E30" s="261" t="s">
        <v>316</v>
      </c>
      <c r="F30" s="261" t="s">
        <v>342</v>
      </c>
      <c r="G30" s="261" t="s">
        <v>318</v>
      </c>
      <c r="H30" s="261" t="s">
        <v>337</v>
      </c>
      <c r="I30" s="261" t="s">
        <v>319</v>
      </c>
      <c r="J30" s="261" t="s">
        <v>320</v>
      </c>
      <c r="K30" s="261" t="s">
        <v>338</v>
      </c>
      <c r="L30" s="261" t="s">
        <v>321</v>
      </c>
      <c r="M30" s="261" t="s">
        <v>322</v>
      </c>
      <c r="N30" s="261"/>
      <c r="O30" s="261" t="s">
        <v>324</v>
      </c>
      <c r="P30" s="261" t="s">
        <v>325</v>
      </c>
      <c r="Q30" s="261"/>
      <c r="R30" s="261"/>
      <c r="S30" s="261" t="s">
        <v>328</v>
      </c>
      <c r="T30" s="261"/>
      <c r="U30" s="261" t="s">
        <v>330</v>
      </c>
      <c r="V30" s="261" t="s">
        <v>331</v>
      </c>
      <c r="W30" s="305" t="s">
        <v>341</v>
      </c>
      <c r="X30" s="261"/>
      <c r="Y30" s="261" t="s">
        <v>334</v>
      </c>
      <c r="Z30" s="261" t="s">
        <v>335</v>
      </c>
      <c r="AA30" s="270"/>
      <c r="AB30" s="270"/>
      <c r="AC30" s="270"/>
      <c r="AD30" s="150">
        <f t="shared" si="1"/>
        <v>15</v>
      </c>
      <c r="AE30">
        <f t="shared" si="0"/>
        <v>17</v>
      </c>
      <c r="AI30" s="31"/>
      <c r="AM30" s="31"/>
      <c r="AN30" s="31"/>
      <c r="AO30" s="31"/>
      <c r="AP30" s="31"/>
    </row>
    <row r="31" spans="1:44" ht="15.75" customHeight="1" x14ac:dyDescent="0.2">
      <c r="A31" s="253"/>
      <c r="B31" s="252" t="s">
        <v>104</v>
      </c>
      <c r="C31" s="242">
        <v>17</v>
      </c>
      <c r="D31" s="249" t="s">
        <v>19</v>
      </c>
      <c r="E31" s="261" t="s">
        <v>316</v>
      </c>
      <c r="F31" s="261" t="s">
        <v>317</v>
      </c>
      <c r="G31" s="261"/>
      <c r="H31" s="261" t="s">
        <v>337</v>
      </c>
      <c r="I31" s="261" t="s">
        <v>319</v>
      </c>
      <c r="J31" s="261" t="s">
        <v>320</v>
      </c>
      <c r="K31" s="261" t="s">
        <v>338</v>
      </c>
      <c r="L31" s="261" t="s">
        <v>321</v>
      </c>
      <c r="M31" s="261" t="s">
        <v>322</v>
      </c>
      <c r="N31" s="261" t="s">
        <v>323</v>
      </c>
      <c r="O31" s="261"/>
      <c r="P31" s="261" t="s">
        <v>325</v>
      </c>
      <c r="Q31" s="261" t="s">
        <v>326</v>
      </c>
      <c r="R31" s="261"/>
      <c r="S31" s="261"/>
      <c r="T31" s="261" t="s">
        <v>329</v>
      </c>
      <c r="U31" s="261" t="s">
        <v>330</v>
      </c>
      <c r="V31" s="261" t="s">
        <v>331</v>
      </c>
      <c r="W31" s="304" t="s">
        <v>332</v>
      </c>
      <c r="X31" s="261"/>
      <c r="Y31" s="261" t="s">
        <v>334</v>
      </c>
      <c r="Z31" s="261"/>
      <c r="AA31" s="270" t="s">
        <v>336</v>
      </c>
      <c r="AB31" s="116"/>
      <c r="AC31" s="138"/>
      <c r="AD31" s="150">
        <f t="shared" si="1"/>
        <v>15</v>
      </c>
      <c r="AE31">
        <f t="shared" si="0"/>
        <v>17</v>
      </c>
      <c r="AI31" s="31"/>
      <c r="AQ31" s="34"/>
    </row>
    <row r="32" spans="1:44" ht="15.75" customHeight="1" x14ac:dyDescent="0.2">
      <c r="A32" s="253">
        <v>23</v>
      </c>
      <c r="B32" s="252" t="s">
        <v>107</v>
      </c>
      <c r="C32" s="242">
        <v>17</v>
      </c>
      <c r="D32" s="249"/>
      <c r="E32" s="261"/>
      <c r="F32" s="261" t="s">
        <v>317</v>
      </c>
      <c r="G32" s="261"/>
      <c r="H32" s="261" t="s">
        <v>337</v>
      </c>
      <c r="I32" s="261"/>
      <c r="J32" s="261"/>
      <c r="K32" s="261" t="s">
        <v>338</v>
      </c>
      <c r="L32" s="261" t="s">
        <v>321</v>
      </c>
      <c r="M32" s="261" t="s">
        <v>322</v>
      </c>
      <c r="N32" s="261"/>
      <c r="O32" s="261" t="s">
        <v>324</v>
      </c>
      <c r="P32" s="261" t="s">
        <v>325</v>
      </c>
      <c r="Q32" s="261" t="s">
        <v>326</v>
      </c>
      <c r="R32" s="261"/>
      <c r="S32" s="261" t="s">
        <v>328</v>
      </c>
      <c r="T32" s="261"/>
      <c r="U32" s="261" t="s">
        <v>330</v>
      </c>
      <c r="V32" s="261" t="s">
        <v>331</v>
      </c>
      <c r="W32" s="304" t="s">
        <v>332</v>
      </c>
      <c r="X32" s="261" t="s">
        <v>333</v>
      </c>
      <c r="Y32" s="261" t="s">
        <v>334</v>
      </c>
      <c r="Z32" s="261" t="s">
        <v>335</v>
      </c>
      <c r="AA32" s="270" t="s">
        <v>336</v>
      </c>
      <c r="AB32" s="270"/>
      <c r="AC32" s="270"/>
      <c r="AD32" s="150">
        <f t="shared" si="1"/>
        <v>16</v>
      </c>
      <c r="AE32">
        <f t="shared" si="0"/>
        <v>16</v>
      </c>
      <c r="AI32" s="31"/>
      <c r="AQ32" s="34"/>
    </row>
    <row r="33" spans="1:43" ht="15.75" customHeight="1" x14ac:dyDescent="0.2">
      <c r="A33" s="246">
        <v>24</v>
      </c>
      <c r="B33" s="252" t="s">
        <v>58</v>
      </c>
      <c r="C33" s="242">
        <v>15</v>
      </c>
      <c r="D33" s="249" t="s">
        <v>19</v>
      </c>
      <c r="E33" s="261" t="s">
        <v>316</v>
      </c>
      <c r="F33" s="261" t="s">
        <v>317</v>
      </c>
      <c r="G33" s="261" t="s">
        <v>318</v>
      </c>
      <c r="H33" s="261"/>
      <c r="I33" s="261" t="s">
        <v>319</v>
      </c>
      <c r="J33" s="261" t="s">
        <v>320</v>
      </c>
      <c r="K33" s="261" t="s">
        <v>338</v>
      </c>
      <c r="L33" s="261" t="s">
        <v>321</v>
      </c>
      <c r="M33" s="261" t="s">
        <v>322</v>
      </c>
      <c r="N33" s="261" t="s">
        <v>323</v>
      </c>
      <c r="O33" s="261"/>
      <c r="P33" s="261" t="s">
        <v>325</v>
      </c>
      <c r="Q33" s="261" t="s">
        <v>326</v>
      </c>
      <c r="R33" s="261" t="s">
        <v>327</v>
      </c>
      <c r="S33" s="261"/>
      <c r="T33" s="264"/>
      <c r="U33" s="261"/>
      <c r="V33" s="261" t="s">
        <v>331</v>
      </c>
      <c r="W33" s="261"/>
      <c r="X33" s="261"/>
      <c r="Y33" s="261" t="s">
        <v>334</v>
      </c>
      <c r="Z33" s="261"/>
      <c r="AA33" s="270"/>
      <c r="AB33" s="147"/>
      <c r="AC33" s="270"/>
      <c r="AD33" s="150">
        <f t="shared" si="1"/>
        <v>12</v>
      </c>
      <c r="AE33">
        <f t="shared" si="0"/>
        <v>14</v>
      </c>
      <c r="AI33" s="31"/>
    </row>
    <row r="34" spans="1:43" ht="15.75" customHeight="1" x14ac:dyDescent="0.2">
      <c r="A34" s="246"/>
      <c r="B34" s="252" t="s">
        <v>280</v>
      </c>
      <c r="C34" s="242">
        <v>15</v>
      </c>
      <c r="D34" s="249" t="s">
        <v>19</v>
      </c>
      <c r="E34" s="261" t="s">
        <v>316</v>
      </c>
      <c r="F34" s="261"/>
      <c r="G34" s="261" t="s">
        <v>318</v>
      </c>
      <c r="H34" s="261" t="s">
        <v>337</v>
      </c>
      <c r="I34" s="261" t="s">
        <v>319</v>
      </c>
      <c r="J34" s="261" t="s">
        <v>320</v>
      </c>
      <c r="K34" s="261" t="s">
        <v>338</v>
      </c>
      <c r="L34" s="261" t="s">
        <v>321</v>
      </c>
      <c r="M34" s="261" t="s">
        <v>322</v>
      </c>
      <c r="N34" s="261"/>
      <c r="O34" s="261"/>
      <c r="P34" s="261"/>
      <c r="Q34" s="261" t="s">
        <v>326</v>
      </c>
      <c r="R34" s="261"/>
      <c r="S34" s="261" t="s">
        <v>328</v>
      </c>
      <c r="T34" s="261" t="s">
        <v>329</v>
      </c>
      <c r="U34" s="261"/>
      <c r="V34" s="261" t="s">
        <v>331</v>
      </c>
      <c r="W34" s="264"/>
      <c r="X34" s="261"/>
      <c r="Y34" s="261" t="s">
        <v>334</v>
      </c>
      <c r="Z34" s="261" t="s">
        <v>335</v>
      </c>
      <c r="AA34" s="270" t="s">
        <v>336</v>
      </c>
      <c r="AB34" s="270"/>
      <c r="AC34" s="270"/>
      <c r="AD34" s="150">
        <f t="shared" si="1"/>
        <v>13</v>
      </c>
      <c r="AE34">
        <f t="shared" si="0"/>
        <v>15</v>
      </c>
      <c r="AM34" s="31"/>
      <c r="AN34" s="31"/>
      <c r="AO34" s="31"/>
      <c r="AP34" s="31"/>
    </row>
    <row r="35" spans="1:43" ht="15.75" customHeight="1" x14ac:dyDescent="0.2">
      <c r="A35" s="246">
        <v>26</v>
      </c>
      <c r="B35" s="252" t="s">
        <v>92</v>
      </c>
      <c r="C35" s="242">
        <v>15</v>
      </c>
      <c r="D35" s="249"/>
      <c r="E35" s="261" t="s">
        <v>316</v>
      </c>
      <c r="F35" s="261" t="s">
        <v>317</v>
      </c>
      <c r="G35" s="261" t="s">
        <v>318</v>
      </c>
      <c r="H35" s="261" t="s">
        <v>337</v>
      </c>
      <c r="I35" s="261"/>
      <c r="J35" s="261" t="s">
        <v>320</v>
      </c>
      <c r="K35" s="261" t="s">
        <v>338</v>
      </c>
      <c r="L35" s="261" t="s">
        <v>321</v>
      </c>
      <c r="M35" s="261" t="s">
        <v>322</v>
      </c>
      <c r="N35" s="261"/>
      <c r="O35" s="261" t="s">
        <v>324</v>
      </c>
      <c r="P35" s="261" t="s">
        <v>325</v>
      </c>
      <c r="Q35" s="261"/>
      <c r="R35" s="261"/>
      <c r="S35" s="261"/>
      <c r="T35" s="261"/>
      <c r="U35" s="261"/>
      <c r="V35" s="261" t="s">
        <v>331</v>
      </c>
      <c r="W35" s="261"/>
      <c r="X35" s="261" t="s">
        <v>333</v>
      </c>
      <c r="Y35" s="261"/>
      <c r="Z35" s="261" t="s">
        <v>335</v>
      </c>
      <c r="AA35" s="270" t="s">
        <v>336</v>
      </c>
      <c r="AB35" s="270"/>
      <c r="AC35" s="270"/>
      <c r="AD35" s="150">
        <f t="shared" si="1"/>
        <v>13</v>
      </c>
      <c r="AE35">
        <f t="shared" si="0"/>
        <v>14</v>
      </c>
      <c r="AI35" s="31"/>
    </row>
    <row r="36" spans="1:43" ht="15.75" customHeight="1" x14ac:dyDescent="0.2">
      <c r="A36" s="253"/>
      <c r="B36" s="252" t="s">
        <v>108</v>
      </c>
      <c r="C36" s="242">
        <v>15</v>
      </c>
      <c r="D36" s="249"/>
      <c r="E36" s="261"/>
      <c r="F36" s="261"/>
      <c r="G36" s="261" t="s">
        <v>318</v>
      </c>
      <c r="H36" s="261" t="s">
        <v>337</v>
      </c>
      <c r="I36" s="261" t="s">
        <v>319</v>
      </c>
      <c r="J36" s="261" t="s">
        <v>320</v>
      </c>
      <c r="K36" s="261" t="s">
        <v>338</v>
      </c>
      <c r="L36" s="261"/>
      <c r="M36" s="261" t="s">
        <v>322</v>
      </c>
      <c r="N36" s="261" t="s">
        <v>323</v>
      </c>
      <c r="O36" s="261" t="s">
        <v>324</v>
      </c>
      <c r="P36" s="261" t="s">
        <v>325</v>
      </c>
      <c r="Q36" s="261"/>
      <c r="R36" s="261" t="s">
        <v>327</v>
      </c>
      <c r="S36" s="261" t="s">
        <v>328</v>
      </c>
      <c r="T36" s="261"/>
      <c r="U36" s="261" t="s">
        <v>330</v>
      </c>
      <c r="V36" s="261" t="s">
        <v>331</v>
      </c>
      <c r="W36" s="261"/>
      <c r="X36" s="261" t="s">
        <v>333</v>
      </c>
      <c r="Y36" s="261" t="s">
        <v>334</v>
      </c>
      <c r="Z36" s="261"/>
      <c r="AA36" s="270"/>
      <c r="AB36" s="138"/>
      <c r="AC36" s="270"/>
      <c r="AD36" s="150">
        <f t="shared" si="1"/>
        <v>14</v>
      </c>
      <c r="AE36">
        <f t="shared" si="0"/>
        <v>15</v>
      </c>
    </row>
    <row r="37" spans="1:43" ht="15.75" customHeight="1" x14ac:dyDescent="0.2">
      <c r="A37" s="246"/>
      <c r="B37" s="252" t="s">
        <v>18</v>
      </c>
      <c r="C37" s="242">
        <v>15</v>
      </c>
      <c r="D37" s="249"/>
      <c r="E37" s="261" t="s">
        <v>316</v>
      </c>
      <c r="F37" s="261" t="s">
        <v>317</v>
      </c>
      <c r="G37" s="261"/>
      <c r="H37" s="261" t="s">
        <v>337</v>
      </c>
      <c r="I37" s="261" t="s">
        <v>319</v>
      </c>
      <c r="J37" s="261" t="s">
        <v>320</v>
      </c>
      <c r="K37" s="261"/>
      <c r="L37" s="261" t="s">
        <v>321</v>
      </c>
      <c r="M37" s="261" t="s">
        <v>322</v>
      </c>
      <c r="N37" s="261" t="s">
        <v>323</v>
      </c>
      <c r="O37" s="261"/>
      <c r="P37" s="261"/>
      <c r="Q37" s="261"/>
      <c r="R37" s="261" t="s">
        <v>327</v>
      </c>
      <c r="S37" s="261"/>
      <c r="T37" s="261"/>
      <c r="U37" s="261"/>
      <c r="V37" s="261" t="s">
        <v>331</v>
      </c>
      <c r="W37" s="304" t="s">
        <v>332</v>
      </c>
      <c r="X37" s="261" t="s">
        <v>333</v>
      </c>
      <c r="Y37" s="261" t="s">
        <v>334</v>
      </c>
      <c r="Z37" s="261" t="s">
        <v>335</v>
      </c>
      <c r="AA37" s="270" t="s">
        <v>336</v>
      </c>
      <c r="AB37" s="147"/>
      <c r="AC37" s="138"/>
      <c r="AD37" s="150">
        <f t="shared" si="1"/>
        <v>13</v>
      </c>
      <c r="AE37">
        <f t="shared" si="0"/>
        <v>15</v>
      </c>
    </row>
    <row r="38" spans="1:43" ht="15.75" customHeight="1" x14ac:dyDescent="0.2">
      <c r="A38" s="253"/>
      <c r="B38" s="252" t="s">
        <v>69</v>
      </c>
      <c r="C38" s="242">
        <v>15</v>
      </c>
      <c r="D38" s="249"/>
      <c r="E38" s="261" t="s">
        <v>316</v>
      </c>
      <c r="F38" s="261" t="s">
        <v>317</v>
      </c>
      <c r="G38" s="261"/>
      <c r="H38" s="261"/>
      <c r="I38" s="261"/>
      <c r="J38" s="261" t="s">
        <v>320</v>
      </c>
      <c r="K38" s="261" t="s">
        <v>338</v>
      </c>
      <c r="L38" s="261" t="s">
        <v>321</v>
      </c>
      <c r="M38" s="261" t="s">
        <v>322</v>
      </c>
      <c r="N38" s="142"/>
      <c r="O38" s="142"/>
      <c r="P38" s="261" t="s">
        <v>325</v>
      </c>
      <c r="Q38" s="261" t="s">
        <v>326</v>
      </c>
      <c r="R38" s="261" t="s">
        <v>327</v>
      </c>
      <c r="S38" s="261" t="s">
        <v>328</v>
      </c>
      <c r="T38" s="261"/>
      <c r="U38" s="261" t="s">
        <v>330</v>
      </c>
      <c r="V38" s="261"/>
      <c r="W38" s="304" t="s">
        <v>332</v>
      </c>
      <c r="X38" s="296"/>
      <c r="Y38" s="261" t="s">
        <v>334</v>
      </c>
      <c r="Z38" s="261" t="s">
        <v>335</v>
      </c>
      <c r="AA38" s="270"/>
      <c r="AB38" s="270"/>
      <c r="AC38" s="270"/>
      <c r="AD38" s="150">
        <f t="shared" si="1"/>
        <v>13</v>
      </c>
      <c r="AE38">
        <f t="shared" si="0"/>
        <v>14</v>
      </c>
      <c r="AI38" s="31"/>
      <c r="AQ38" s="34"/>
    </row>
    <row r="39" spans="1:43" ht="15.75" customHeight="1" x14ac:dyDescent="0.2">
      <c r="A39" s="246">
        <v>30</v>
      </c>
      <c r="B39" s="252" t="s">
        <v>31</v>
      </c>
      <c r="C39" s="242">
        <v>14</v>
      </c>
      <c r="D39" s="249"/>
      <c r="E39" s="261" t="s">
        <v>316</v>
      </c>
      <c r="F39" s="261" t="s">
        <v>317</v>
      </c>
      <c r="G39" s="261" t="s">
        <v>318</v>
      </c>
      <c r="H39" s="261" t="s">
        <v>337</v>
      </c>
      <c r="I39" s="261"/>
      <c r="J39" s="261"/>
      <c r="K39" s="261" t="s">
        <v>338</v>
      </c>
      <c r="L39" s="261" t="s">
        <v>321</v>
      </c>
      <c r="M39" s="261" t="s">
        <v>322</v>
      </c>
      <c r="N39" s="261" t="s">
        <v>323</v>
      </c>
      <c r="O39" s="261" t="s">
        <v>324</v>
      </c>
      <c r="P39" s="261" t="s">
        <v>325</v>
      </c>
      <c r="Q39" s="261"/>
      <c r="R39" s="70"/>
      <c r="S39" s="261"/>
      <c r="T39" s="261"/>
      <c r="U39" s="261"/>
      <c r="V39" s="261"/>
      <c r="W39" s="304" t="s">
        <v>332</v>
      </c>
      <c r="X39" s="261" t="s">
        <v>333</v>
      </c>
      <c r="Y39" s="261" t="s">
        <v>334</v>
      </c>
      <c r="Z39" s="261" t="s">
        <v>335</v>
      </c>
      <c r="AA39" s="270"/>
      <c r="AB39" s="270"/>
      <c r="AC39" s="138"/>
      <c r="AD39" s="150">
        <f t="shared" si="1"/>
        <v>13</v>
      </c>
      <c r="AE39">
        <f t="shared" si="0"/>
        <v>14</v>
      </c>
      <c r="AI39" s="31"/>
    </row>
    <row r="40" spans="1:43" ht="15.75" hidden="1" customHeight="1" x14ac:dyDescent="0.2">
      <c r="A40" s="253"/>
      <c r="B40" s="252" t="s">
        <v>68</v>
      </c>
      <c r="C40" s="242"/>
      <c r="D40" s="249"/>
      <c r="E40" s="261"/>
      <c r="F40" s="261"/>
      <c r="G40" s="261"/>
      <c r="H40" s="261"/>
      <c r="I40" s="261"/>
      <c r="J40" s="261"/>
      <c r="K40" s="261"/>
      <c r="L40" s="142"/>
      <c r="M40" s="141"/>
      <c r="N40" s="261"/>
      <c r="O40" s="261"/>
      <c r="P40" s="261"/>
      <c r="Q40" s="261"/>
      <c r="R40" s="261"/>
      <c r="S40" s="261"/>
      <c r="T40" s="261"/>
      <c r="U40" s="261"/>
      <c r="V40" s="264"/>
      <c r="W40" s="261"/>
      <c r="X40" s="261"/>
      <c r="Y40" s="141"/>
      <c r="Z40" s="176"/>
      <c r="AA40" s="221"/>
      <c r="AB40" s="138"/>
      <c r="AC40" s="138"/>
      <c r="AD40" s="150">
        <f t="shared" si="1"/>
        <v>0</v>
      </c>
      <c r="AE40">
        <f t="shared" ref="AE40:AE71" si="2">COUNTA(E40:AC40)</f>
        <v>0</v>
      </c>
      <c r="AM40" s="31"/>
      <c r="AN40" s="31"/>
      <c r="AO40" s="31"/>
      <c r="AP40" s="31"/>
      <c r="AQ40" s="34"/>
    </row>
    <row r="41" spans="1:43" ht="15.75" hidden="1" customHeight="1" x14ac:dyDescent="0.2">
      <c r="A41" s="246"/>
      <c r="B41" s="252" t="s">
        <v>226</v>
      </c>
      <c r="C41" s="242"/>
      <c r="D41" s="251"/>
      <c r="E41" s="261"/>
      <c r="F41" s="261"/>
      <c r="G41" s="261"/>
      <c r="H41" s="261"/>
      <c r="I41" s="261"/>
      <c r="J41" s="261"/>
      <c r="K41" s="261"/>
      <c r="L41" s="261"/>
      <c r="M41" s="261"/>
      <c r="N41" s="261"/>
      <c r="O41" s="261"/>
      <c r="P41" s="261"/>
      <c r="Q41" s="261"/>
      <c r="R41" s="261"/>
      <c r="S41" s="261"/>
      <c r="T41" s="261"/>
      <c r="U41" s="261"/>
      <c r="V41" s="261"/>
      <c r="W41" s="261"/>
      <c r="X41" s="261"/>
      <c r="Y41" s="264"/>
      <c r="Z41" s="264"/>
      <c r="AA41" s="270"/>
      <c r="AB41" s="270"/>
      <c r="AC41" s="270"/>
      <c r="AD41" s="150">
        <f t="shared" si="1"/>
        <v>0</v>
      </c>
      <c r="AE41">
        <f t="shared" si="2"/>
        <v>0</v>
      </c>
      <c r="AM41" s="31"/>
      <c r="AN41" s="31"/>
      <c r="AO41" s="31"/>
      <c r="AP41" s="31"/>
    </row>
    <row r="42" spans="1:43" ht="15.75" hidden="1" customHeight="1" x14ac:dyDescent="0.2">
      <c r="A42" s="253"/>
      <c r="B42" s="252" t="s">
        <v>70</v>
      </c>
      <c r="C42" s="242"/>
      <c r="D42" s="249"/>
      <c r="E42" s="68"/>
      <c r="F42" s="261"/>
      <c r="G42" s="261"/>
      <c r="H42" s="261"/>
      <c r="I42" s="261"/>
      <c r="J42" s="261"/>
      <c r="K42" s="261"/>
      <c r="L42" s="261"/>
      <c r="M42" s="141"/>
      <c r="N42" s="261"/>
      <c r="O42" s="142"/>
      <c r="P42" s="124"/>
      <c r="Q42" s="264"/>
      <c r="R42" s="263"/>
      <c r="S42" s="261"/>
      <c r="T42" s="264"/>
      <c r="U42" s="261"/>
      <c r="V42" s="261"/>
      <c r="W42" s="264"/>
      <c r="X42" s="261"/>
      <c r="Y42" s="261"/>
      <c r="Z42" s="261"/>
      <c r="AA42" s="270"/>
      <c r="AB42" s="270"/>
      <c r="AC42" s="270"/>
      <c r="AD42" s="150">
        <f t="shared" si="1"/>
        <v>0</v>
      </c>
      <c r="AE42">
        <f t="shared" si="2"/>
        <v>0</v>
      </c>
    </row>
    <row r="43" spans="1:43" ht="15.75" customHeight="1" x14ac:dyDescent="0.2">
      <c r="A43" s="246"/>
      <c r="B43" s="252" t="s">
        <v>75</v>
      </c>
      <c r="C43" s="242">
        <v>14</v>
      </c>
      <c r="D43" s="249"/>
      <c r="E43" s="261" t="s">
        <v>316</v>
      </c>
      <c r="F43" s="261" t="s">
        <v>317</v>
      </c>
      <c r="G43" s="261"/>
      <c r="H43" s="261"/>
      <c r="I43" s="261"/>
      <c r="J43" s="261" t="s">
        <v>320</v>
      </c>
      <c r="K43" s="261"/>
      <c r="L43" s="261" t="s">
        <v>321</v>
      </c>
      <c r="M43" s="261"/>
      <c r="N43" s="261"/>
      <c r="O43" s="261"/>
      <c r="P43" s="261" t="s">
        <v>325</v>
      </c>
      <c r="Q43" s="261" t="s">
        <v>326</v>
      </c>
      <c r="R43" s="261" t="s">
        <v>327</v>
      </c>
      <c r="S43" s="263"/>
      <c r="T43" s="261" t="s">
        <v>329</v>
      </c>
      <c r="U43" s="261" t="s">
        <v>330</v>
      </c>
      <c r="V43" s="261" t="s">
        <v>331</v>
      </c>
      <c r="W43" s="304" t="s">
        <v>332</v>
      </c>
      <c r="X43" s="261" t="s">
        <v>333</v>
      </c>
      <c r="Y43" s="261" t="s">
        <v>334</v>
      </c>
      <c r="Z43" s="261"/>
      <c r="AA43" s="270" t="s">
        <v>336</v>
      </c>
      <c r="AB43" s="270"/>
      <c r="AC43" s="138"/>
      <c r="AD43" s="150">
        <f t="shared" si="1"/>
        <v>13</v>
      </c>
      <c r="AE43">
        <f t="shared" si="2"/>
        <v>14</v>
      </c>
      <c r="AM43" s="31"/>
      <c r="AN43" s="31"/>
      <c r="AO43" s="31"/>
      <c r="AP43" s="31"/>
    </row>
    <row r="44" spans="1:43" ht="15.75" customHeight="1" x14ac:dyDescent="0.2">
      <c r="A44" s="128">
        <v>32</v>
      </c>
      <c r="B44" s="252" t="s">
        <v>60</v>
      </c>
      <c r="C44" s="242">
        <v>13</v>
      </c>
      <c r="D44" s="249" t="s">
        <v>19</v>
      </c>
      <c r="E44" s="261"/>
      <c r="F44" s="261" t="s">
        <v>317</v>
      </c>
      <c r="G44" s="261" t="s">
        <v>318</v>
      </c>
      <c r="H44" s="261" t="s">
        <v>337</v>
      </c>
      <c r="I44" s="261"/>
      <c r="J44" s="261"/>
      <c r="K44" s="261"/>
      <c r="L44" s="261" t="s">
        <v>321</v>
      </c>
      <c r="M44" s="261" t="s">
        <v>322</v>
      </c>
      <c r="N44" s="261" t="s">
        <v>323</v>
      </c>
      <c r="O44" s="261" t="s">
        <v>324</v>
      </c>
      <c r="P44" s="261" t="s">
        <v>325</v>
      </c>
      <c r="Q44" s="261"/>
      <c r="R44" s="261" t="s">
        <v>327</v>
      </c>
      <c r="S44" s="263"/>
      <c r="T44" s="261" t="s">
        <v>329</v>
      </c>
      <c r="U44" s="141"/>
      <c r="V44" s="176"/>
      <c r="W44" s="305" t="s">
        <v>341</v>
      </c>
      <c r="X44" s="261" t="s">
        <v>333</v>
      </c>
      <c r="Y44" s="298"/>
      <c r="Z44" s="264"/>
      <c r="AA44" s="270" t="s">
        <v>336</v>
      </c>
      <c r="AB44" s="147"/>
      <c r="AC44" s="270"/>
      <c r="AD44" s="150">
        <f t="shared" si="1"/>
        <v>13</v>
      </c>
      <c r="AE44">
        <f t="shared" si="2"/>
        <v>13</v>
      </c>
      <c r="AM44" s="31"/>
      <c r="AN44" s="31"/>
      <c r="AO44" s="31"/>
      <c r="AP44" s="31"/>
    </row>
    <row r="45" spans="1:43" ht="15.75" customHeight="1" x14ac:dyDescent="0.2">
      <c r="A45" s="253">
        <v>33</v>
      </c>
      <c r="B45" s="252" t="s">
        <v>199</v>
      </c>
      <c r="C45" s="242">
        <v>11</v>
      </c>
      <c r="D45" s="249" t="s">
        <v>19</v>
      </c>
      <c r="E45" s="261" t="s">
        <v>316</v>
      </c>
      <c r="F45" s="68"/>
      <c r="G45" s="68"/>
      <c r="H45" s="68"/>
      <c r="I45" s="68"/>
      <c r="J45" s="261"/>
      <c r="K45" s="261"/>
      <c r="L45" s="261"/>
      <c r="M45" s="261" t="s">
        <v>322</v>
      </c>
      <c r="N45" s="261" t="s">
        <v>323</v>
      </c>
      <c r="O45" s="261" t="s">
        <v>324</v>
      </c>
      <c r="P45" s="261" t="s">
        <v>325</v>
      </c>
      <c r="Q45" s="263"/>
      <c r="R45" s="261" t="s">
        <v>327</v>
      </c>
      <c r="S45" s="142"/>
      <c r="T45" s="261"/>
      <c r="U45" s="261" t="s">
        <v>330</v>
      </c>
      <c r="V45" s="176"/>
      <c r="W45" s="318" t="s">
        <v>341</v>
      </c>
      <c r="X45" s="264" t="s">
        <v>333</v>
      </c>
      <c r="Y45" s="141"/>
      <c r="Z45" s="261" t="s">
        <v>335</v>
      </c>
      <c r="AA45" s="270" t="s">
        <v>339</v>
      </c>
      <c r="AB45" s="270"/>
      <c r="AC45" s="270"/>
      <c r="AD45" s="150">
        <f t="shared" si="1"/>
        <v>10</v>
      </c>
      <c r="AE45">
        <f t="shared" si="2"/>
        <v>11</v>
      </c>
      <c r="AI45" s="31"/>
    </row>
    <row r="46" spans="1:43" ht="15.75" customHeight="1" x14ac:dyDescent="0.2">
      <c r="A46" s="253">
        <v>34</v>
      </c>
      <c r="B46" s="252" t="s">
        <v>64</v>
      </c>
      <c r="C46" s="242">
        <v>11</v>
      </c>
      <c r="D46" s="249"/>
      <c r="E46" s="261"/>
      <c r="F46" s="261" t="s">
        <v>317</v>
      </c>
      <c r="G46" s="261"/>
      <c r="H46" s="261"/>
      <c r="I46" s="261"/>
      <c r="J46" s="261"/>
      <c r="K46" s="261" t="s">
        <v>338</v>
      </c>
      <c r="L46" s="261" t="s">
        <v>321</v>
      </c>
      <c r="M46" s="261" t="s">
        <v>322</v>
      </c>
      <c r="N46" s="261"/>
      <c r="O46" s="261"/>
      <c r="P46" s="261" t="s">
        <v>325</v>
      </c>
      <c r="Q46" s="261"/>
      <c r="R46" s="261" t="s">
        <v>327</v>
      </c>
      <c r="S46" s="261"/>
      <c r="T46" s="261"/>
      <c r="U46" s="261" t="s">
        <v>330</v>
      </c>
      <c r="V46" s="261" t="s">
        <v>331</v>
      </c>
      <c r="W46" s="141"/>
      <c r="X46" s="261" t="s">
        <v>333</v>
      </c>
      <c r="Y46" s="264" t="s">
        <v>334</v>
      </c>
      <c r="Z46" s="261" t="s">
        <v>335</v>
      </c>
      <c r="AA46" s="270"/>
      <c r="AB46" s="116"/>
      <c r="AC46" s="138"/>
      <c r="AD46" s="150">
        <f t="shared" si="1"/>
        <v>11</v>
      </c>
      <c r="AE46">
        <f t="shared" si="2"/>
        <v>11</v>
      </c>
    </row>
    <row r="47" spans="1:43" ht="15.75" customHeight="1" x14ac:dyDescent="0.2">
      <c r="A47" s="246"/>
      <c r="B47" s="252" t="s">
        <v>245</v>
      </c>
      <c r="C47" s="242">
        <v>11</v>
      </c>
      <c r="D47" s="249"/>
      <c r="E47" s="261"/>
      <c r="F47" s="261"/>
      <c r="G47" s="261"/>
      <c r="H47" s="68"/>
      <c r="I47" s="68"/>
      <c r="J47" s="261"/>
      <c r="K47" s="263"/>
      <c r="L47" s="263"/>
      <c r="M47" s="261"/>
      <c r="N47" s="261" t="s">
        <v>323</v>
      </c>
      <c r="O47" s="261" t="s">
        <v>324</v>
      </c>
      <c r="P47" s="261" t="s">
        <v>325</v>
      </c>
      <c r="Q47" s="142"/>
      <c r="R47" s="261" t="s">
        <v>327</v>
      </c>
      <c r="S47" s="261" t="s">
        <v>328</v>
      </c>
      <c r="T47" s="261"/>
      <c r="U47" s="261" t="s">
        <v>330</v>
      </c>
      <c r="V47" s="176"/>
      <c r="W47" s="304" t="s">
        <v>332</v>
      </c>
      <c r="X47" s="261" t="s">
        <v>333</v>
      </c>
      <c r="Y47" s="261" t="s">
        <v>334</v>
      </c>
      <c r="Z47" s="264" t="s">
        <v>335</v>
      </c>
      <c r="AA47" s="270" t="s">
        <v>336</v>
      </c>
      <c r="AB47" s="138"/>
      <c r="AC47" s="270"/>
      <c r="AD47" s="150">
        <f t="shared" si="1"/>
        <v>11</v>
      </c>
      <c r="AE47">
        <f t="shared" si="2"/>
        <v>11</v>
      </c>
    </row>
    <row r="48" spans="1:43" ht="15.75" hidden="1" customHeight="1" x14ac:dyDescent="0.2">
      <c r="A48" s="253"/>
      <c r="B48" s="252" t="s">
        <v>76</v>
      </c>
      <c r="C48" s="242"/>
      <c r="D48" s="249"/>
      <c r="E48" s="261"/>
      <c r="F48" s="261"/>
      <c r="G48" s="261"/>
      <c r="H48" s="261"/>
      <c r="I48" s="261"/>
      <c r="J48" s="261"/>
      <c r="K48" s="261"/>
      <c r="L48" s="124"/>
      <c r="M48" s="141"/>
      <c r="N48" s="261"/>
      <c r="O48" s="70"/>
      <c r="P48" s="116"/>
      <c r="Q48" s="116"/>
      <c r="R48" s="261"/>
      <c r="S48" s="261"/>
      <c r="T48" s="263"/>
      <c r="U48" s="261"/>
      <c r="V48" s="131"/>
      <c r="W48" s="131"/>
      <c r="X48" s="296"/>
      <c r="Y48" s="141"/>
      <c r="Z48" s="176"/>
      <c r="AA48" s="131"/>
      <c r="AB48" s="138"/>
      <c r="AC48" s="138"/>
      <c r="AD48" s="150">
        <f t="shared" si="1"/>
        <v>0</v>
      </c>
      <c r="AE48">
        <f t="shared" si="2"/>
        <v>0</v>
      </c>
    </row>
    <row r="49" spans="1:34" ht="15.75" customHeight="1" x14ac:dyDescent="0.2">
      <c r="A49" s="253"/>
      <c r="B49" s="250" t="s">
        <v>102</v>
      </c>
      <c r="C49" s="242">
        <v>11</v>
      </c>
      <c r="D49" s="249"/>
      <c r="E49" s="261"/>
      <c r="F49" s="68"/>
      <c r="G49" s="68"/>
      <c r="H49" s="261"/>
      <c r="I49" s="261"/>
      <c r="J49" s="261" t="s">
        <v>320</v>
      </c>
      <c r="K49" s="261" t="s">
        <v>338</v>
      </c>
      <c r="L49" s="261" t="s">
        <v>321</v>
      </c>
      <c r="M49" s="261" t="s">
        <v>322</v>
      </c>
      <c r="N49" s="261"/>
      <c r="O49" s="263"/>
      <c r="P49" s="261" t="s">
        <v>325</v>
      </c>
      <c r="Q49" s="261" t="s">
        <v>326</v>
      </c>
      <c r="R49" s="261" t="s">
        <v>327</v>
      </c>
      <c r="S49" s="263"/>
      <c r="T49" s="263"/>
      <c r="U49" s="261"/>
      <c r="V49" s="261" t="s">
        <v>331</v>
      </c>
      <c r="W49" s="304" t="s">
        <v>332</v>
      </c>
      <c r="X49" s="263"/>
      <c r="Y49" s="261" t="s">
        <v>334</v>
      </c>
      <c r="Z49" s="261" t="s">
        <v>335</v>
      </c>
      <c r="AA49" s="149"/>
      <c r="AB49" s="270"/>
      <c r="AC49" s="138"/>
      <c r="AD49" s="150">
        <f t="shared" si="1"/>
        <v>11</v>
      </c>
      <c r="AE49">
        <f t="shared" si="2"/>
        <v>11</v>
      </c>
    </row>
    <row r="50" spans="1:34" ht="15.75" customHeight="1" x14ac:dyDescent="0.2">
      <c r="A50" s="253">
        <v>37</v>
      </c>
      <c r="B50" s="252" t="s">
        <v>134</v>
      </c>
      <c r="C50" s="242">
        <v>10</v>
      </c>
      <c r="D50" s="249" t="s">
        <v>36</v>
      </c>
      <c r="E50" s="261"/>
      <c r="F50" s="261" t="s">
        <v>317</v>
      </c>
      <c r="G50" s="261"/>
      <c r="H50" s="261" t="s">
        <v>337</v>
      </c>
      <c r="I50" s="261"/>
      <c r="J50" s="261"/>
      <c r="K50" s="261" t="s">
        <v>338</v>
      </c>
      <c r="L50" s="261"/>
      <c r="M50" s="261" t="s">
        <v>322</v>
      </c>
      <c r="N50" s="261"/>
      <c r="O50" s="261"/>
      <c r="P50" s="261"/>
      <c r="Q50" s="264" t="s">
        <v>326</v>
      </c>
      <c r="R50" s="263"/>
      <c r="S50" s="261"/>
      <c r="T50" s="261"/>
      <c r="U50" s="264" t="s">
        <v>330</v>
      </c>
      <c r="V50" s="264" t="s">
        <v>331</v>
      </c>
      <c r="W50" s="304" t="s">
        <v>332</v>
      </c>
      <c r="X50" s="265"/>
      <c r="Y50" s="261" t="s">
        <v>334</v>
      </c>
      <c r="Z50" s="70"/>
      <c r="AA50" s="270" t="s">
        <v>336</v>
      </c>
      <c r="AB50" s="270"/>
      <c r="AC50" s="270"/>
      <c r="AD50" s="150">
        <f t="shared" si="1"/>
        <v>10</v>
      </c>
      <c r="AE50">
        <f t="shared" si="2"/>
        <v>10</v>
      </c>
    </row>
    <row r="51" spans="1:34" ht="15.75" customHeight="1" x14ac:dyDescent="0.2">
      <c r="A51" s="246">
        <v>38</v>
      </c>
      <c r="B51" s="252" t="s">
        <v>124</v>
      </c>
      <c r="C51" s="242">
        <v>10</v>
      </c>
      <c r="D51" s="249"/>
      <c r="E51" s="261" t="s">
        <v>316</v>
      </c>
      <c r="F51" s="261"/>
      <c r="G51" s="261"/>
      <c r="H51" s="68"/>
      <c r="I51" s="261" t="s">
        <v>319</v>
      </c>
      <c r="J51" s="261" t="s">
        <v>320</v>
      </c>
      <c r="K51" s="261" t="s">
        <v>338</v>
      </c>
      <c r="L51" s="70"/>
      <c r="M51" s="261" t="s">
        <v>322</v>
      </c>
      <c r="N51" s="264"/>
      <c r="O51" s="261"/>
      <c r="P51" s="147"/>
      <c r="Q51" s="261" t="s">
        <v>326</v>
      </c>
      <c r="R51" s="261"/>
      <c r="S51" s="261"/>
      <c r="T51" s="261"/>
      <c r="U51" s="261"/>
      <c r="V51" s="261"/>
      <c r="W51" s="304" t="s">
        <v>332</v>
      </c>
      <c r="X51" s="261" t="s">
        <v>333</v>
      </c>
      <c r="Y51" s="261" t="s">
        <v>334</v>
      </c>
      <c r="Z51" s="261"/>
      <c r="AA51" s="270" t="s">
        <v>336</v>
      </c>
      <c r="AB51" s="147"/>
      <c r="AC51" s="138"/>
      <c r="AD51" s="150">
        <f t="shared" si="1"/>
        <v>8</v>
      </c>
      <c r="AE51">
        <f t="shared" si="2"/>
        <v>10</v>
      </c>
      <c r="AF51" s="6"/>
      <c r="AG51" s="6"/>
      <c r="AH51" s="6"/>
    </row>
    <row r="52" spans="1:34" ht="15.75" hidden="1" customHeight="1" x14ac:dyDescent="0.2">
      <c r="A52" s="253"/>
      <c r="B52" s="252" t="s">
        <v>80</v>
      </c>
      <c r="C52" s="242"/>
      <c r="D52" s="249"/>
      <c r="E52" s="68"/>
      <c r="F52" s="261"/>
      <c r="G52" s="261"/>
      <c r="H52" s="261"/>
      <c r="I52" s="261"/>
      <c r="J52" s="68"/>
      <c r="K52" s="261"/>
      <c r="L52" s="263"/>
      <c r="M52" s="261"/>
      <c r="N52" s="263"/>
      <c r="O52" s="264"/>
      <c r="P52" s="263"/>
      <c r="Q52" s="142"/>
      <c r="R52" s="147"/>
      <c r="S52" s="263"/>
      <c r="T52" s="147"/>
      <c r="U52" s="131"/>
      <c r="V52" s="131"/>
      <c r="W52" s="131"/>
      <c r="X52" s="263"/>
      <c r="Y52" s="255"/>
      <c r="Z52" s="221"/>
      <c r="AA52" s="221"/>
      <c r="AB52" s="147"/>
      <c r="AC52" s="138"/>
      <c r="AD52" s="150">
        <f t="shared" si="1"/>
        <v>0</v>
      </c>
      <c r="AE52">
        <f t="shared" si="2"/>
        <v>0</v>
      </c>
      <c r="AF52" s="6"/>
      <c r="AG52" s="6"/>
      <c r="AH52" s="6"/>
    </row>
    <row r="53" spans="1:34" ht="15.75" hidden="1" customHeight="1" x14ac:dyDescent="0.2">
      <c r="A53" s="253"/>
      <c r="B53" s="252" t="s">
        <v>81</v>
      </c>
      <c r="C53" s="242"/>
      <c r="D53" s="251"/>
      <c r="E53" s="261"/>
      <c r="F53" s="261"/>
      <c r="G53" s="261"/>
      <c r="H53" s="68"/>
      <c r="I53" s="68"/>
      <c r="J53" s="68"/>
      <c r="K53" s="261"/>
      <c r="L53" s="263"/>
      <c r="M53" s="261"/>
      <c r="N53" s="142"/>
      <c r="O53" s="261"/>
      <c r="P53" s="264"/>
      <c r="Q53" s="263"/>
      <c r="R53" s="261"/>
      <c r="S53" s="263"/>
      <c r="T53" s="261"/>
      <c r="U53" s="176"/>
      <c r="V53" s="221"/>
      <c r="W53" s="176"/>
      <c r="X53" s="265"/>
      <c r="Y53" s="255"/>
      <c r="Z53" s="221"/>
      <c r="AA53" s="221"/>
      <c r="AB53" s="147"/>
      <c r="AC53" s="270"/>
      <c r="AD53" s="150">
        <f t="shared" si="1"/>
        <v>0</v>
      </c>
      <c r="AE53">
        <f t="shared" si="2"/>
        <v>0</v>
      </c>
      <c r="AF53" s="6"/>
      <c r="AG53" s="6"/>
      <c r="AH53" s="6"/>
    </row>
    <row r="54" spans="1:34" ht="15.75" customHeight="1" x14ac:dyDescent="0.2">
      <c r="A54" s="246">
        <v>39</v>
      </c>
      <c r="B54" s="252" t="s">
        <v>158</v>
      </c>
      <c r="C54" s="242">
        <v>9</v>
      </c>
      <c r="D54" s="249" t="s">
        <v>19</v>
      </c>
      <c r="E54" s="261"/>
      <c r="F54" s="261" t="s">
        <v>317</v>
      </c>
      <c r="G54" s="261" t="s">
        <v>318</v>
      </c>
      <c r="H54" s="261" t="s">
        <v>337</v>
      </c>
      <c r="I54" s="261"/>
      <c r="J54" s="68"/>
      <c r="K54" s="261" t="s">
        <v>338</v>
      </c>
      <c r="L54" s="263"/>
      <c r="M54" s="261" t="s">
        <v>322</v>
      </c>
      <c r="N54" s="261"/>
      <c r="O54" s="261"/>
      <c r="P54" s="261" t="s">
        <v>325</v>
      </c>
      <c r="Q54" s="263"/>
      <c r="R54" s="263"/>
      <c r="S54" s="261"/>
      <c r="T54" s="124"/>
      <c r="U54" s="261"/>
      <c r="V54" s="264"/>
      <c r="W54" s="304" t="s">
        <v>332</v>
      </c>
      <c r="X54" s="261" t="s">
        <v>333</v>
      </c>
      <c r="Y54" s="261" t="s">
        <v>334</v>
      </c>
      <c r="Z54" s="261"/>
      <c r="AA54" s="270"/>
      <c r="AB54" s="270"/>
      <c r="AC54" s="270"/>
      <c r="AD54" s="150">
        <f t="shared" si="1"/>
        <v>9</v>
      </c>
      <c r="AE54">
        <f t="shared" si="2"/>
        <v>9</v>
      </c>
      <c r="AF54" s="6"/>
      <c r="AG54" s="6"/>
      <c r="AH54" s="6"/>
    </row>
    <row r="55" spans="1:34" ht="15.75" hidden="1" customHeight="1" x14ac:dyDescent="0.2">
      <c r="A55" s="246"/>
      <c r="B55" s="252" t="s">
        <v>83</v>
      </c>
      <c r="C55" s="242"/>
      <c r="D55" s="249"/>
      <c r="E55" s="261"/>
      <c r="F55" s="68"/>
      <c r="G55" s="68"/>
      <c r="H55" s="68"/>
      <c r="I55" s="68"/>
      <c r="J55" s="261"/>
      <c r="K55" s="261"/>
      <c r="L55" s="261"/>
      <c r="M55" s="261"/>
      <c r="N55" s="261"/>
      <c r="O55" s="263"/>
      <c r="P55" s="263"/>
      <c r="Q55" s="142"/>
      <c r="R55" s="263"/>
      <c r="S55" s="147"/>
      <c r="T55" s="263"/>
      <c r="U55" s="131"/>
      <c r="V55" s="131"/>
      <c r="W55" s="264"/>
      <c r="X55" s="264"/>
      <c r="Y55" s="261"/>
      <c r="Z55" s="261"/>
      <c r="AA55" s="221"/>
      <c r="AB55" s="270"/>
      <c r="AC55" s="138"/>
      <c r="AD55" s="150">
        <f t="shared" si="1"/>
        <v>0</v>
      </c>
      <c r="AE55">
        <f t="shared" si="2"/>
        <v>0</v>
      </c>
      <c r="AF55" s="6"/>
      <c r="AG55" s="6"/>
      <c r="AH55" s="6"/>
    </row>
    <row r="56" spans="1:34" ht="15.75" hidden="1" customHeight="1" x14ac:dyDescent="0.2">
      <c r="A56" s="246"/>
      <c r="B56" s="252" t="s">
        <v>157</v>
      </c>
      <c r="C56" s="242"/>
      <c r="D56" s="249"/>
      <c r="E56" s="261"/>
      <c r="F56" s="68"/>
      <c r="G56" s="68"/>
      <c r="H56" s="68"/>
      <c r="I56" s="68"/>
      <c r="J56" s="261"/>
      <c r="K56" s="261"/>
      <c r="L56" s="261"/>
      <c r="M56" s="261"/>
      <c r="N56" s="261"/>
      <c r="O56" s="147"/>
      <c r="P56" s="263"/>
      <c r="Q56" s="142"/>
      <c r="R56" s="263"/>
      <c r="S56" s="147"/>
      <c r="T56" s="263"/>
      <c r="U56" s="131"/>
      <c r="V56" s="131"/>
      <c r="W56" s="264"/>
      <c r="X56" s="261"/>
      <c r="Y56" s="264"/>
      <c r="Z56" s="264"/>
      <c r="AA56" s="221"/>
      <c r="AB56" s="147"/>
      <c r="AC56" s="271"/>
      <c r="AD56" s="150">
        <f t="shared" si="1"/>
        <v>0</v>
      </c>
      <c r="AE56">
        <f t="shared" si="2"/>
        <v>0</v>
      </c>
      <c r="AF56" s="6"/>
      <c r="AG56" s="6"/>
      <c r="AH56" s="6"/>
    </row>
    <row r="57" spans="1:34" ht="15.75" hidden="1" customHeight="1" x14ac:dyDescent="0.2">
      <c r="A57" s="246"/>
      <c r="B57" s="252" t="s">
        <v>85</v>
      </c>
      <c r="C57" s="242"/>
      <c r="D57" s="249"/>
      <c r="E57" s="261"/>
      <c r="F57" s="68"/>
      <c r="G57" s="261"/>
      <c r="H57" s="261"/>
      <c r="I57" s="261"/>
      <c r="J57" s="261"/>
      <c r="K57" s="261"/>
      <c r="L57" s="263"/>
      <c r="M57" s="261"/>
      <c r="N57" s="147"/>
      <c r="O57" s="263"/>
      <c r="P57" s="147"/>
      <c r="Q57" s="261"/>
      <c r="R57" s="261"/>
      <c r="S57" s="142"/>
      <c r="T57" s="261"/>
      <c r="U57" s="221"/>
      <c r="V57" s="176"/>
      <c r="W57" s="264"/>
      <c r="X57" s="264"/>
      <c r="Y57" s="131"/>
      <c r="Z57" s="176"/>
      <c r="AA57" s="131"/>
      <c r="AB57" s="270"/>
      <c r="AC57" s="138"/>
      <c r="AD57" s="150">
        <f t="shared" si="1"/>
        <v>0</v>
      </c>
      <c r="AE57">
        <f t="shared" si="2"/>
        <v>0</v>
      </c>
    </row>
    <row r="58" spans="1:34" ht="15.75" hidden="1" customHeight="1" x14ac:dyDescent="0.2">
      <c r="A58" s="246"/>
      <c r="B58" s="252" t="s">
        <v>86</v>
      </c>
      <c r="C58" s="242"/>
      <c r="D58" s="249"/>
      <c r="E58" s="261"/>
      <c r="F58" s="68"/>
      <c r="G58" s="261"/>
      <c r="H58" s="68"/>
      <c r="I58" s="68"/>
      <c r="J58" s="70"/>
      <c r="K58" s="261"/>
      <c r="L58" s="263"/>
      <c r="M58" s="176"/>
      <c r="N58" s="263"/>
      <c r="O58" s="263"/>
      <c r="P58" s="147"/>
      <c r="Q58" s="142"/>
      <c r="R58" s="264"/>
      <c r="S58" s="261"/>
      <c r="T58" s="263"/>
      <c r="U58" s="131"/>
      <c r="V58" s="131"/>
      <c r="W58" s="261"/>
      <c r="X58" s="296"/>
      <c r="Y58" s="264"/>
      <c r="Z58" s="221"/>
      <c r="AA58" s="221"/>
      <c r="AB58" s="147"/>
      <c r="AC58" s="270"/>
      <c r="AD58" s="150">
        <f t="shared" si="1"/>
        <v>0</v>
      </c>
      <c r="AE58">
        <f t="shared" si="2"/>
        <v>0</v>
      </c>
      <c r="AF58" s="6"/>
      <c r="AG58" s="6"/>
      <c r="AH58" s="6"/>
    </row>
    <row r="59" spans="1:34" ht="15.75" customHeight="1" x14ac:dyDescent="0.2">
      <c r="A59" s="246"/>
      <c r="B59" s="252" t="s">
        <v>343</v>
      </c>
      <c r="C59" s="242">
        <v>9</v>
      </c>
      <c r="D59" s="249" t="s">
        <v>19</v>
      </c>
      <c r="E59" s="261" t="s">
        <v>316</v>
      </c>
      <c r="F59" s="261" t="s">
        <v>317</v>
      </c>
      <c r="G59" s="261" t="s">
        <v>318</v>
      </c>
      <c r="H59" s="261" t="s">
        <v>337</v>
      </c>
      <c r="I59" s="261" t="s">
        <v>319</v>
      </c>
      <c r="J59" s="261" t="s">
        <v>320</v>
      </c>
      <c r="K59" s="261" t="s">
        <v>338</v>
      </c>
      <c r="L59" s="264" t="s">
        <v>321</v>
      </c>
      <c r="M59" s="261" t="s">
        <v>322</v>
      </c>
      <c r="N59" s="264"/>
      <c r="O59" s="261"/>
      <c r="P59" s="261"/>
      <c r="Q59" s="264"/>
      <c r="R59" s="261"/>
      <c r="S59" s="264"/>
      <c r="T59" s="261"/>
      <c r="U59" s="261"/>
      <c r="V59" s="261"/>
      <c r="W59" s="261"/>
      <c r="X59" s="261"/>
      <c r="Y59" s="261"/>
      <c r="Z59" s="261"/>
      <c r="AA59" s="270"/>
      <c r="AB59" s="270"/>
      <c r="AC59" s="270"/>
      <c r="AD59" s="150">
        <f t="shared" si="1"/>
        <v>7</v>
      </c>
      <c r="AE59">
        <f t="shared" si="2"/>
        <v>9</v>
      </c>
      <c r="AF59" s="6"/>
      <c r="AG59" s="6"/>
      <c r="AH59" s="6"/>
    </row>
    <row r="60" spans="1:34" ht="15.75" hidden="1" customHeight="1" x14ac:dyDescent="0.2">
      <c r="A60" s="253"/>
      <c r="B60" s="252" t="s">
        <v>47</v>
      </c>
      <c r="C60" s="242"/>
      <c r="D60" s="249"/>
      <c r="E60" s="68"/>
      <c r="F60" s="261"/>
      <c r="G60" s="261"/>
      <c r="H60" s="261"/>
      <c r="I60" s="261"/>
      <c r="J60" s="261"/>
      <c r="K60" s="261"/>
      <c r="L60" s="261"/>
      <c r="M60" s="70"/>
      <c r="N60" s="261"/>
      <c r="O60" s="261"/>
      <c r="P60" s="142"/>
      <c r="Q60" s="261"/>
      <c r="R60" s="70"/>
      <c r="S60" s="147"/>
      <c r="T60" s="263"/>
      <c r="U60" s="131"/>
      <c r="V60" s="176"/>
      <c r="W60" s="131"/>
      <c r="X60" s="147"/>
      <c r="Y60" s="149"/>
      <c r="Z60" s="70"/>
      <c r="AA60" s="221"/>
      <c r="AB60" s="147"/>
      <c r="AC60" s="138"/>
      <c r="AD60" s="150">
        <f t="shared" si="1"/>
        <v>0</v>
      </c>
      <c r="AE60">
        <f t="shared" si="2"/>
        <v>0</v>
      </c>
      <c r="AF60" s="6"/>
      <c r="AG60" s="6"/>
      <c r="AH60" s="6"/>
    </row>
    <row r="61" spans="1:34" ht="15.75" hidden="1" customHeight="1" x14ac:dyDescent="0.2">
      <c r="A61" s="253"/>
      <c r="B61" s="252" t="s">
        <v>88</v>
      </c>
      <c r="C61" s="242"/>
      <c r="D61" s="249"/>
      <c r="E61" s="261"/>
      <c r="F61" s="68"/>
      <c r="G61" s="68"/>
      <c r="H61" s="261"/>
      <c r="I61" s="261"/>
      <c r="J61" s="261"/>
      <c r="K61" s="207"/>
      <c r="L61" s="263"/>
      <c r="M61" s="176"/>
      <c r="N61" s="263"/>
      <c r="O61" s="261"/>
      <c r="P61" s="142"/>
      <c r="Q61" s="264"/>
      <c r="R61" s="124"/>
      <c r="S61" s="261"/>
      <c r="T61" s="142"/>
      <c r="U61" s="264"/>
      <c r="V61" s="176"/>
      <c r="W61" s="221"/>
      <c r="X61" s="265"/>
      <c r="Y61" s="255"/>
      <c r="Z61" s="264"/>
      <c r="AA61" s="221"/>
      <c r="AB61" s="147"/>
      <c r="AC61" s="270"/>
      <c r="AD61" s="150">
        <f t="shared" si="1"/>
        <v>0</v>
      </c>
      <c r="AE61">
        <f t="shared" si="2"/>
        <v>0</v>
      </c>
    </row>
    <row r="62" spans="1:34" ht="15.75" hidden="1" customHeight="1" x14ac:dyDescent="0.2">
      <c r="A62" s="253"/>
      <c r="B62" s="252" t="s">
        <v>89</v>
      </c>
      <c r="C62" s="242"/>
      <c r="D62" s="249"/>
      <c r="E62" s="261"/>
      <c r="F62" s="261"/>
      <c r="G62" s="261"/>
      <c r="H62" s="261"/>
      <c r="I62" s="261"/>
      <c r="J62" s="261"/>
      <c r="K62" s="261"/>
      <c r="L62" s="142"/>
      <c r="M62" s="141"/>
      <c r="N62" s="261"/>
      <c r="O62" s="70"/>
      <c r="P62" s="70"/>
      <c r="Q62" s="116"/>
      <c r="R62" s="142"/>
      <c r="S62" s="264"/>
      <c r="T62" s="261"/>
      <c r="U62" s="141"/>
      <c r="V62" s="131"/>
      <c r="W62" s="131"/>
      <c r="X62" s="136"/>
      <c r="Y62" s="141"/>
      <c r="Z62" s="221"/>
      <c r="AA62" s="270"/>
      <c r="AB62" s="147"/>
      <c r="AC62" s="136"/>
      <c r="AD62" s="150">
        <f t="shared" si="1"/>
        <v>0</v>
      </c>
      <c r="AE62">
        <f t="shared" si="2"/>
        <v>0</v>
      </c>
    </row>
    <row r="63" spans="1:34" ht="15.75" customHeight="1" x14ac:dyDescent="0.2">
      <c r="A63" s="253"/>
      <c r="B63" s="252" t="s">
        <v>91</v>
      </c>
      <c r="C63" s="242">
        <v>9</v>
      </c>
      <c r="D63" s="249" t="s">
        <v>19</v>
      </c>
      <c r="E63" s="261" t="s">
        <v>316</v>
      </c>
      <c r="F63" s="261"/>
      <c r="G63" s="261"/>
      <c r="H63" s="261"/>
      <c r="I63" s="261"/>
      <c r="J63" s="261"/>
      <c r="K63" s="261"/>
      <c r="L63" s="264"/>
      <c r="M63" s="261" t="s">
        <v>322</v>
      </c>
      <c r="N63" s="264"/>
      <c r="O63" s="261"/>
      <c r="P63" s="264"/>
      <c r="Q63" s="261"/>
      <c r="R63" s="264"/>
      <c r="S63" s="261" t="s">
        <v>328</v>
      </c>
      <c r="T63" s="261" t="s">
        <v>329</v>
      </c>
      <c r="U63" s="264" t="s">
        <v>330</v>
      </c>
      <c r="V63" s="261" t="s">
        <v>331</v>
      </c>
      <c r="W63" s="270" t="s">
        <v>332</v>
      </c>
      <c r="X63" s="261" t="s">
        <v>333</v>
      </c>
      <c r="Y63" s="261" t="s">
        <v>334</v>
      </c>
      <c r="Z63" s="264"/>
      <c r="AA63" s="270"/>
      <c r="AB63" s="270"/>
      <c r="AC63" s="270"/>
      <c r="AD63" s="150">
        <f t="shared" si="1"/>
        <v>8</v>
      </c>
      <c r="AE63">
        <f t="shared" si="2"/>
        <v>9</v>
      </c>
    </row>
    <row r="64" spans="1:34" ht="15.75" customHeight="1" x14ac:dyDescent="0.2">
      <c r="A64" s="253">
        <v>42</v>
      </c>
      <c r="B64" s="252" t="s">
        <v>126</v>
      </c>
      <c r="C64" s="242">
        <v>9</v>
      </c>
      <c r="D64" s="249"/>
      <c r="E64" s="261"/>
      <c r="F64" s="261" t="s">
        <v>317</v>
      </c>
      <c r="G64" s="68"/>
      <c r="H64" s="68"/>
      <c r="I64" s="68"/>
      <c r="J64" s="261" t="s">
        <v>320</v>
      </c>
      <c r="K64" s="261" t="s">
        <v>338</v>
      </c>
      <c r="L64" s="263"/>
      <c r="M64" s="261" t="s">
        <v>322</v>
      </c>
      <c r="N64" s="261" t="s">
        <v>323</v>
      </c>
      <c r="O64" s="261"/>
      <c r="P64" s="261"/>
      <c r="Q64" s="142"/>
      <c r="R64" s="261" t="s">
        <v>327</v>
      </c>
      <c r="S64" s="261"/>
      <c r="T64" s="261"/>
      <c r="U64" s="261" t="s">
        <v>330</v>
      </c>
      <c r="V64" s="264"/>
      <c r="W64" s="304" t="s">
        <v>332</v>
      </c>
      <c r="X64" s="261"/>
      <c r="Y64" s="264" t="s">
        <v>334</v>
      </c>
      <c r="Z64" s="261"/>
      <c r="AA64" s="271"/>
      <c r="AB64" s="270"/>
      <c r="AC64" s="270"/>
      <c r="AD64" s="150">
        <f t="shared" si="1"/>
        <v>9</v>
      </c>
      <c r="AE64">
        <f t="shared" si="2"/>
        <v>9</v>
      </c>
    </row>
    <row r="65" spans="1:31" ht="15.75" customHeight="1" x14ac:dyDescent="0.2">
      <c r="A65" s="253"/>
      <c r="B65" s="252" t="s">
        <v>105</v>
      </c>
      <c r="C65" s="242">
        <v>9</v>
      </c>
      <c r="D65" s="251"/>
      <c r="E65" s="261" t="s">
        <v>316</v>
      </c>
      <c r="F65" s="261" t="s">
        <v>317</v>
      </c>
      <c r="G65" s="261"/>
      <c r="H65" s="70"/>
      <c r="I65" s="70"/>
      <c r="J65" s="261" t="s">
        <v>320</v>
      </c>
      <c r="K65" s="133"/>
      <c r="L65" s="261"/>
      <c r="M65" s="261"/>
      <c r="N65" s="261"/>
      <c r="O65" s="261" t="s">
        <v>324</v>
      </c>
      <c r="P65" s="263"/>
      <c r="Q65" s="261" t="s">
        <v>326</v>
      </c>
      <c r="R65" s="261"/>
      <c r="S65" s="261" t="s">
        <v>328</v>
      </c>
      <c r="T65" s="147"/>
      <c r="U65" s="261" t="s">
        <v>330</v>
      </c>
      <c r="V65" s="141"/>
      <c r="W65" s="304" t="s">
        <v>332</v>
      </c>
      <c r="X65" s="261"/>
      <c r="Y65" s="261"/>
      <c r="Z65" s="261" t="s">
        <v>335</v>
      </c>
      <c r="AA65" s="131"/>
      <c r="AB65" s="138"/>
      <c r="AC65" s="270"/>
      <c r="AD65" s="150">
        <f t="shared" si="1"/>
        <v>8</v>
      </c>
      <c r="AE65">
        <f t="shared" si="2"/>
        <v>9</v>
      </c>
    </row>
    <row r="66" spans="1:31" ht="15.75" customHeight="1" x14ac:dyDescent="0.2">
      <c r="A66" s="253"/>
      <c r="B66" s="252" t="s">
        <v>219</v>
      </c>
      <c r="C66" s="242">
        <v>9</v>
      </c>
      <c r="D66" s="249"/>
      <c r="E66" s="261"/>
      <c r="F66" s="261" t="s">
        <v>317</v>
      </c>
      <c r="G66" s="261" t="s">
        <v>318</v>
      </c>
      <c r="H66" s="261" t="s">
        <v>337</v>
      </c>
      <c r="I66" s="261"/>
      <c r="J66" s="68"/>
      <c r="K66" s="263"/>
      <c r="L66" s="261" t="s">
        <v>321</v>
      </c>
      <c r="M66" s="131"/>
      <c r="N66" s="261"/>
      <c r="O66" s="263"/>
      <c r="P66" s="261"/>
      <c r="Q66" s="261" t="s">
        <v>326</v>
      </c>
      <c r="R66" s="147"/>
      <c r="S66" s="264" t="s">
        <v>328</v>
      </c>
      <c r="T66" s="263"/>
      <c r="U66" s="261"/>
      <c r="V66" s="131"/>
      <c r="W66" s="304" t="s">
        <v>332</v>
      </c>
      <c r="X66" s="265"/>
      <c r="Y66" s="264" t="s">
        <v>334</v>
      </c>
      <c r="Z66" s="264"/>
      <c r="AA66" s="270" t="s">
        <v>336</v>
      </c>
      <c r="AB66" s="138"/>
      <c r="AC66" s="138"/>
      <c r="AD66" s="150">
        <f t="shared" si="1"/>
        <v>9</v>
      </c>
      <c r="AE66">
        <f t="shared" si="2"/>
        <v>9</v>
      </c>
    </row>
    <row r="67" spans="1:31" ht="15.75" hidden="1" customHeight="1" x14ac:dyDescent="0.2">
      <c r="A67" s="246"/>
      <c r="B67" s="252" t="s">
        <v>94</v>
      </c>
      <c r="C67" s="242"/>
      <c r="D67" s="251"/>
      <c r="E67" s="261"/>
      <c r="F67" s="261"/>
      <c r="G67" s="261"/>
      <c r="H67" s="261"/>
      <c r="I67" s="261"/>
      <c r="J67" s="70"/>
      <c r="K67" s="263"/>
      <c r="L67" s="261"/>
      <c r="M67" s="261"/>
      <c r="N67" s="263"/>
      <c r="O67" s="263"/>
      <c r="P67" s="261"/>
      <c r="Q67" s="261"/>
      <c r="R67" s="264"/>
      <c r="S67" s="264"/>
      <c r="T67" s="264"/>
      <c r="U67" s="261"/>
      <c r="V67" s="131"/>
      <c r="W67" s="131"/>
      <c r="X67" s="265"/>
      <c r="Y67" s="261"/>
      <c r="Z67" s="264"/>
      <c r="AA67" s="271"/>
      <c r="AB67" s="270"/>
      <c r="AC67" s="271"/>
      <c r="AD67" s="150">
        <f t="shared" si="1"/>
        <v>0</v>
      </c>
      <c r="AE67">
        <f t="shared" si="2"/>
        <v>0</v>
      </c>
    </row>
    <row r="68" spans="1:31" ht="15.75" hidden="1" customHeight="1" x14ac:dyDescent="0.2">
      <c r="A68" s="253"/>
      <c r="B68" s="252" t="s">
        <v>95</v>
      </c>
      <c r="C68" s="242"/>
      <c r="D68" s="249"/>
      <c r="E68" s="261"/>
      <c r="F68" s="261"/>
      <c r="G68" s="68"/>
      <c r="H68" s="68"/>
      <c r="I68" s="68"/>
      <c r="J68" s="261"/>
      <c r="K68" s="263"/>
      <c r="L68" s="147"/>
      <c r="M68" s="261"/>
      <c r="N68" s="264"/>
      <c r="O68" s="263"/>
      <c r="P68" s="263"/>
      <c r="Q68" s="142"/>
      <c r="R68" s="263"/>
      <c r="S68" s="207"/>
      <c r="T68" s="263"/>
      <c r="U68" s="141"/>
      <c r="V68" s="127"/>
      <c r="W68" s="141"/>
      <c r="X68" s="136"/>
      <c r="Y68" s="264"/>
      <c r="Z68" s="261"/>
      <c r="AA68" s="270"/>
      <c r="AB68" s="138"/>
      <c r="AC68" s="138"/>
      <c r="AD68" s="150">
        <f t="shared" si="1"/>
        <v>0</v>
      </c>
      <c r="AE68">
        <f t="shared" si="2"/>
        <v>0</v>
      </c>
    </row>
    <row r="69" spans="1:31" ht="15.75" hidden="1" customHeight="1" x14ac:dyDescent="0.2">
      <c r="A69" s="253"/>
      <c r="B69" s="252" t="s">
        <v>96</v>
      </c>
      <c r="C69" s="242"/>
      <c r="D69" s="249"/>
      <c r="E69" s="261"/>
      <c r="F69" s="261"/>
      <c r="G69" s="68"/>
      <c r="H69" s="68"/>
      <c r="I69" s="68"/>
      <c r="J69" s="68"/>
      <c r="K69" s="207"/>
      <c r="L69" s="263"/>
      <c r="M69" s="131"/>
      <c r="N69" s="261"/>
      <c r="O69" s="147"/>
      <c r="P69" s="265"/>
      <c r="Q69" s="124"/>
      <c r="R69" s="147"/>
      <c r="S69" s="147"/>
      <c r="T69" s="263"/>
      <c r="U69" s="141"/>
      <c r="V69" s="131"/>
      <c r="W69" s="141"/>
      <c r="X69" s="296"/>
      <c r="Y69" s="261"/>
      <c r="Z69" s="264"/>
      <c r="AA69" s="270"/>
      <c r="AB69" s="147"/>
      <c r="AC69" s="270"/>
      <c r="AD69" s="150">
        <f t="shared" si="1"/>
        <v>0</v>
      </c>
      <c r="AE69">
        <f t="shared" si="2"/>
        <v>0</v>
      </c>
    </row>
    <row r="70" spans="1:31" ht="15.75" hidden="1" customHeight="1" x14ac:dyDescent="0.2">
      <c r="A70" s="253"/>
      <c r="B70" s="252" t="s">
        <v>97</v>
      </c>
      <c r="C70" s="242"/>
      <c r="D70" s="249"/>
      <c r="E70" s="261"/>
      <c r="F70" s="261"/>
      <c r="G70" s="261"/>
      <c r="H70" s="261"/>
      <c r="I70" s="261"/>
      <c r="J70" s="261"/>
      <c r="K70" s="261"/>
      <c r="L70" s="264"/>
      <c r="M70" s="261"/>
      <c r="N70" s="264"/>
      <c r="O70" s="261"/>
      <c r="P70" s="264"/>
      <c r="Q70" s="264"/>
      <c r="R70" s="265"/>
      <c r="S70" s="261"/>
      <c r="T70" s="261"/>
      <c r="U70" s="265"/>
      <c r="V70" s="261"/>
      <c r="W70" s="261"/>
      <c r="X70" s="261"/>
      <c r="Y70" s="261"/>
      <c r="Z70" s="264"/>
      <c r="AA70" s="270"/>
      <c r="AB70" s="270"/>
      <c r="AC70" s="270"/>
      <c r="AD70" s="150">
        <f t="shared" si="1"/>
        <v>0</v>
      </c>
      <c r="AE70">
        <f t="shared" si="2"/>
        <v>0</v>
      </c>
    </row>
    <row r="71" spans="1:31" ht="15.75" customHeight="1" x14ac:dyDescent="0.2">
      <c r="A71" s="246"/>
      <c r="B71" s="252" t="s">
        <v>142</v>
      </c>
      <c r="C71" s="242">
        <v>9</v>
      </c>
      <c r="D71" s="249"/>
      <c r="E71" s="261"/>
      <c r="F71" s="68"/>
      <c r="G71" s="68"/>
      <c r="H71" s="261" t="s">
        <v>337</v>
      </c>
      <c r="I71" s="261"/>
      <c r="J71" s="261"/>
      <c r="K71" s="263"/>
      <c r="L71" s="261" t="s">
        <v>321</v>
      </c>
      <c r="M71" s="264" t="s">
        <v>322</v>
      </c>
      <c r="N71" s="142"/>
      <c r="O71" s="147"/>
      <c r="P71" s="264" t="s">
        <v>325</v>
      </c>
      <c r="Q71" s="261" t="s">
        <v>326</v>
      </c>
      <c r="R71" s="147"/>
      <c r="S71" s="261" t="s">
        <v>328</v>
      </c>
      <c r="T71" s="147"/>
      <c r="U71" s="264" t="s">
        <v>330</v>
      </c>
      <c r="V71" s="131"/>
      <c r="W71" s="261"/>
      <c r="X71" s="261" t="s">
        <v>333</v>
      </c>
      <c r="Y71" s="298"/>
      <c r="Z71" s="264"/>
      <c r="AA71" s="270" t="s">
        <v>336</v>
      </c>
      <c r="AB71" s="147"/>
      <c r="AC71" s="270"/>
      <c r="AD71" s="150">
        <f t="shared" si="1"/>
        <v>9</v>
      </c>
      <c r="AE71">
        <f t="shared" si="2"/>
        <v>9</v>
      </c>
    </row>
    <row r="72" spans="1:31" ht="15.75" hidden="1" customHeight="1" x14ac:dyDescent="0.2">
      <c r="A72" s="253"/>
      <c r="B72" s="252" t="s">
        <v>99</v>
      </c>
      <c r="C72" s="242"/>
      <c r="D72" s="249"/>
      <c r="E72" s="261"/>
      <c r="F72" s="68"/>
      <c r="G72" s="68"/>
      <c r="H72" s="68"/>
      <c r="I72" s="68"/>
      <c r="J72" s="261"/>
      <c r="K72" s="207"/>
      <c r="L72" s="147"/>
      <c r="M72" s="176"/>
      <c r="N72" s="263"/>
      <c r="O72" s="124"/>
      <c r="P72" s="124"/>
      <c r="Q72" s="264"/>
      <c r="R72" s="264"/>
      <c r="S72" s="264"/>
      <c r="T72" s="147"/>
      <c r="U72" s="141"/>
      <c r="V72" s="221"/>
      <c r="W72" s="141"/>
      <c r="X72" s="207"/>
      <c r="Y72" s="149"/>
      <c r="Z72" s="264"/>
      <c r="AA72" s="270"/>
      <c r="AB72" s="147"/>
      <c r="AC72" s="138"/>
      <c r="AD72" s="150">
        <f t="shared" si="1"/>
        <v>0</v>
      </c>
      <c r="AE72">
        <f t="shared" ref="AE72:AE103" si="3">COUNTA(E72:AC72)</f>
        <v>0</v>
      </c>
    </row>
    <row r="73" spans="1:31" ht="15.75" hidden="1" customHeight="1" x14ac:dyDescent="0.2">
      <c r="A73" s="246"/>
      <c r="B73" s="252" t="s">
        <v>100</v>
      </c>
      <c r="C73" s="242"/>
      <c r="D73" s="249"/>
      <c r="E73" s="261"/>
      <c r="F73" s="68"/>
      <c r="G73" s="68"/>
      <c r="H73" s="68"/>
      <c r="I73" s="68"/>
      <c r="J73" s="70"/>
      <c r="K73" s="263"/>
      <c r="L73" s="70"/>
      <c r="M73" s="176"/>
      <c r="N73" s="124"/>
      <c r="O73" s="147"/>
      <c r="P73" s="147"/>
      <c r="Q73" s="124"/>
      <c r="R73" s="264"/>
      <c r="S73" s="147"/>
      <c r="T73" s="147"/>
      <c r="U73" s="264"/>
      <c r="V73" s="141"/>
      <c r="W73" s="131"/>
      <c r="X73" s="136"/>
      <c r="Y73" s="298"/>
      <c r="Z73" s="176"/>
      <c r="AA73" s="221"/>
      <c r="AB73" s="147"/>
      <c r="AC73" s="138"/>
      <c r="AD73" s="150">
        <f t="shared" ref="AD73:AD140" si="4">COUNTA(F73:H73,J73:N73,O73:AA73)</f>
        <v>0</v>
      </c>
      <c r="AE73">
        <f t="shared" si="3"/>
        <v>0</v>
      </c>
    </row>
    <row r="74" spans="1:31" ht="15.75" customHeight="1" x14ac:dyDescent="0.2">
      <c r="A74" s="246">
        <v>46</v>
      </c>
      <c r="B74" s="252" t="s">
        <v>101</v>
      </c>
      <c r="C74" s="242">
        <v>7</v>
      </c>
      <c r="D74" s="249"/>
      <c r="E74" s="261" t="s">
        <v>316</v>
      </c>
      <c r="F74" s="261" t="s">
        <v>317</v>
      </c>
      <c r="G74" s="261"/>
      <c r="H74" s="261" t="s">
        <v>337</v>
      </c>
      <c r="I74" s="261"/>
      <c r="J74" s="70"/>
      <c r="K74" s="263"/>
      <c r="L74" s="264" t="s">
        <v>321</v>
      </c>
      <c r="M74" s="261"/>
      <c r="N74" s="261"/>
      <c r="O74" s="261"/>
      <c r="P74" s="261"/>
      <c r="Q74" s="261" t="s">
        <v>326</v>
      </c>
      <c r="R74" s="261"/>
      <c r="S74" s="261" t="s">
        <v>328</v>
      </c>
      <c r="T74" s="261"/>
      <c r="U74" s="261" t="s">
        <v>330</v>
      </c>
      <c r="V74" s="261"/>
      <c r="W74" s="261"/>
      <c r="X74" s="261"/>
      <c r="Y74" s="264"/>
      <c r="Z74" s="261"/>
      <c r="AA74" s="270"/>
      <c r="AB74" s="270"/>
      <c r="AC74" s="138"/>
      <c r="AD74" s="150">
        <f t="shared" si="4"/>
        <v>6</v>
      </c>
      <c r="AE74">
        <f t="shared" si="3"/>
        <v>7</v>
      </c>
    </row>
    <row r="75" spans="1:31" ht="15.75" customHeight="1" x14ac:dyDescent="0.2">
      <c r="A75" s="246">
        <v>47</v>
      </c>
      <c r="B75" s="252" t="s">
        <v>79</v>
      </c>
      <c r="C75" s="242">
        <v>6</v>
      </c>
      <c r="D75" s="249" t="s">
        <v>19</v>
      </c>
      <c r="E75" s="261" t="s">
        <v>316</v>
      </c>
      <c r="F75" s="261" t="s">
        <v>317</v>
      </c>
      <c r="G75" s="261" t="s">
        <v>318</v>
      </c>
      <c r="H75" s="261" t="s">
        <v>337</v>
      </c>
      <c r="I75" s="261" t="s">
        <v>319</v>
      </c>
      <c r="J75" s="261"/>
      <c r="K75" s="265"/>
      <c r="L75" s="261"/>
      <c r="M75" s="261"/>
      <c r="N75" s="261"/>
      <c r="O75" s="264"/>
      <c r="P75" s="261"/>
      <c r="Q75" s="261"/>
      <c r="R75" s="261"/>
      <c r="S75" s="263"/>
      <c r="T75" s="263"/>
      <c r="U75" s="131"/>
      <c r="V75" s="131"/>
      <c r="W75" s="131"/>
      <c r="X75" s="263"/>
      <c r="Y75" s="255"/>
      <c r="Z75" s="264"/>
      <c r="AA75" s="270" t="s">
        <v>336</v>
      </c>
      <c r="AB75" s="147"/>
      <c r="AC75" s="138"/>
      <c r="AD75" s="150">
        <f t="shared" si="4"/>
        <v>4</v>
      </c>
      <c r="AE75">
        <f t="shared" si="3"/>
        <v>6</v>
      </c>
    </row>
    <row r="76" spans="1:31" ht="15.75" customHeight="1" x14ac:dyDescent="0.2">
      <c r="A76" s="253"/>
      <c r="B76" s="250" t="s">
        <v>103</v>
      </c>
      <c r="C76" s="242">
        <v>6</v>
      </c>
      <c r="D76" s="249" t="s">
        <v>19</v>
      </c>
      <c r="E76" s="261"/>
      <c r="F76" s="261"/>
      <c r="G76" s="261"/>
      <c r="H76" s="261"/>
      <c r="I76" s="261"/>
      <c r="J76" s="261"/>
      <c r="K76" s="261"/>
      <c r="L76" s="261"/>
      <c r="M76" s="261"/>
      <c r="N76" s="264"/>
      <c r="O76" s="264"/>
      <c r="P76" s="264"/>
      <c r="Q76" s="261"/>
      <c r="R76" s="263"/>
      <c r="S76" s="261" t="s">
        <v>328</v>
      </c>
      <c r="T76" s="261" t="s">
        <v>329</v>
      </c>
      <c r="U76" s="264" t="s">
        <v>330</v>
      </c>
      <c r="V76" s="264"/>
      <c r="W76" s="270" t="s">
        <v>332</v>
      </c>
      <c r="X76" s="265" t="s">
        <v>333</v>
      </c>
      <c r="Y76" s="264" t="s">
        <v>334</v>
      </c>
      <c r="Z76" s="221"/>
      <c r="AA76" s="221"/>
      <c r="AB76" s="270"/>
      <c r="AC76" s="138"/>
      <c r="AD76" s="150">
        <f t="shared" si="4"/>
        <v>6</v>
      </c>
      <c r="AE76">
        <f t="shared" si="3"/>
        <v>6</v>
      </c>
    </row>
    <row r="77" spans="1:31" ht="15.75" customHeight="1" x14ac:dyDescent="0.2">
      <c r="A77" s="253">
        <v>49</v>
      </c>
      <c r="B77" s="250" t="s">
        <v>216</v>
      </c>
      <c r="C77" s="242">
        <v>6</v>
      </c>
      <c r="D77" s="249"/>
      <c r="E77" s="68"/>
      <c r="F77" s="261" t="s">
        <v>317</v>
      </c>
      <c r="G77" s="261" t="s">
        <v>318</v>
      </c>
      <c r="H77" s="261" t="s">
        <v>337</v>
      </c>
      <c r="I77" s="261"/>
      <c r="J77" s="261"/>
      <c r="K77" s="261" t="s">
        <v>338</v>
      </c>
      <c r="L77" s="261" t="s">
        <v>321</v>
      </c>
      <c r="M77" s="261"/>
      <c r="N77" s="261"/>
      <c r="O77" s="261"/>
      <c r="P77" s="263"/>
      <c r="Q77" s="264"/>
      <c r="R77" s="142"/>
      <c r="S77" s="261"/>
      <c r="T77" s="264"/>
      <c r="U77" s="141"/>
      <c r="V77" s="141"/>
      <c r="W77" s="141"/>
      <c r="X77" s="296"/>
      <c r="Y77" s="261" t="s">
        <v>334</v>
      </c>
      <c r="Z77" s="261"/>
      <c r="AA77" s="221"/>
      <c r="AB77" s="147"/>
      <c r="AC77" s="138"/>
      <c r="AD77" s="150">
        <f t="shared" si="4"/>
        <v>6</v>
      </c>
      <c r="AE77">
        <f t="shared" si="3"/>
        <v>6</v>
      </c>
    </row>
    <row r="78" spans="1:31" ht="15.75" customHeight="1" x14ac:dyDescent="0.2">
      <c r="A78" s="246"/>
      <c r="B78" s="252" t="s">
        <v>223</v>
      </c>
      <c r="C78" s="242">
        <v>6</v>
      </c>
      <c r="D78" s="249"/>
      <c r="E78" s="261"/>
      <c r="F78" s="68"/>
      <c r="G78" s="261"/>
      <c r="H78" s="261" t="s">
        <v>337</v>
      </c>
      <c r="I78" s="261"/>
      <c r="J78" s="261"/>
      <c r="K78" s="261"/>
      <c r="L78" s="261" t="s">
        <v>321</v>
      </c>
      <c r="M78" s="261" t="s">
        <v>322</v>
      </c>
      <c r="N78" s="264"/>
      <c r="O78" s="264"/>
      <c r="P78" s="264"/>
      <c r="Q78" s="261" t="s">
        <v>326</v>
      </c>
      <c r="R78" s="264" t="s">
        <v>327</v>
      </c>
      <c r="S78" s="261"/>
      <c r="T78" s="147"/>
      <c r="U78" s="264" t="s">
        <v>330</v>
      </c>
      <c r="V78" s="264"/>
      <c r="W78" s="221"/>
      <c r="X78" s="207"/>
      <c r="Y78" s="255"/>
      <c r="Z78" s="264"/>
      <c r="AA78" s="221"/>
      <c r="AB78" s="270"/>
      <c r="AC78" s="270"/>
      <c r="AD78" s="150">
        <f t="shared" si="4"/>
        <v>6</v>
      </c>
      <c r="AE78">
        <f t="shared" si="3"/>
        <v>6</v>
      </c>
    </row>
    <row r="79" spans="1:31" ht="15.75" customHeight="1" x14ac:dyDescent="0.2">
      <c r="A79" s="253">
        <v>51</v>
      </c>
      <c r="B79" s="252" t="s">
        <v>98</v>
      </c>
      <c r="C79" s="242">
        <v>5</v>
      </c>
      <c r="D79" s="249"/>
      <c r="E79" s="261"/>
      <c r="F79" s="261" t="s">
        <v>317</v>
      </c>
      <c r="G79" s="261" t="s">
        <v>318</v>
      </c>
      <c r="H79" s="261"/>
      <c r="I79" s="262"/>
      <c r="J79" s="262" t="s">
        <v>320</v>
      </c>
      <c r="K79" s="264"/>
      <c r="L79" s="264"/>
      <c r="M79" s="261"/>
      <c r="N79" s="264"/>
      <c r="O79" s="263"/>
      <c r="P79" s="264"/>
      <c r="Q79" s="264" t="s">
        <v>326</v>
      </c>
      <c r="R79" s="261"/>
      <c r="S79" s="261" t="s">
        <v>328</v>
      </c>
      <c r="T79" s="264"/>
      <c r="U79" s="261"/>
      <c r="V79" s="264"/>
      <c r="W79" s="264"/>
      <c r="X79" s="265"/>
      <c r="Y79" s="264"/>
      <c r="Z79" s="264"/>
      <c r="AA79" s="270"/>
      <c r="AB79" s="270"/>
      <c r="AC79" s="270"/>
      <c r="AD79" s="150">
        <f t="shared" si="4"/>
        <v>5</v>
      </c>
      <c r="AE79">
        <f t="shared" si="3"/>
        <v>5</v>
      </c>
    </row>
    <row r="80" spans="1:31" ht="15.75" customHeight="1" x14ac:dyDescent="0.2">
      <c r="A80" s="253"/>
      <c r="B80" s="250" t="s">
        <v>125</v>
      </c>
      <c r="C80" s="242">
        <v>5</v>
      </c>
      <c r="D80" s="249"/>
      <c r="E80" s="261"/>
      <c r="F80" s="261"/>
      <c r="G80" s="261"/>
      <c r="H80" s="261"/>
      <c r="I80" s="261"/>
      <c r="J80" s="261"/>
      <c r="K80" s="261"/>
      <c r="L80" s="264"/>
      <c r="M80" s="261"/>
      <c r="N80" s="261"/>
      <c r="O80" s="264"/>
      <c r="P80" s="264"/>
      <c r="Q80" s="261"/>
      <c r="R80" s="147"/>
      <c r="S80" s="264" t="s">
        <v>328</v>
      </c>
      <c r="T80" s="264" t="s">
        <v>329</v>
      </c>
      <c r="U80" s="176"/>
      <c r="V80" s="261" t="s">
        <v>331</v>
      </c>
      <c r="W80" s="261"/>
      <c r="X80" s="261"/>
      <c r="Y80" s="261" t="s">
        <v>334</v>
      </c>
      <c r="Z80" s="264"/>
      <c r="AA80" s="270" t="s">
        <v>336</v>
      </c>
      <c r="AB80" s="138"/>
      <c r="AC80" s="138"/>
      <c r="AD80" s="150">
        <f t="shared" si="4"/>
        <v>5</v>
      </c>
      <c r="AE80">
        <f t="shared" si="3"/>
        <v>5</v>
      </c>
    </row>
    <row r="81" spans="1:31" ht="15.75" customHeight="1" x14ac:dyDescent="0.2">
      <c r="A81" s="128"/>
      <c r="B81" s="250" t="s">
        <v>239</v>
      </c>
      <c r="C81" s="242">
        <v>5</v>
      </c>
      <c r="D81" s="249"/>
      <c r="E81" s="58"/>
      <c r="F81" s="261" t="s">
        <v>317</v>
      </c>
      <c r="G81" s="68"/>
      <c r="H81" s="261"/>
      <c r="I81" s="261"/>
      <c r="J81" s="68"/>
      <c r="K81" s="263"/>
      <c r="L81" s="142"/>
      <c r="M81" s="131"/>
      <c r="N81" s="263"/>
      <c r="O81" s="263"/>
      <c r="P81" s="261"/>
      <c r="Q81" s="263"/>
      <c r="R81" s="147"/>
      <c r="S81" s="261"/>
      <c r="T81" s="261" t="s">
        <v>329</v>
      </c>
      <c r="U81" s="221"/>
      <c r="V81" s="221"/>
      <c r="W81" s="264"/>
      <c r="X81" s="296"/>
      <c r="Y81" s="264" t="s">
        <v>334</v>
      </c>
      <c r="Z81" s="264" t="s">
        <v>335</v>
      </c>
      <c r="AA81" s="270" t="s">
        <v>336</v>
      </c>
      <c r="AB81" s="270"/>
      <c r="AC81" s="138"/>
      <c r="AD81" s="150">
        <f t="shared" si="4"/>
        <v>5</v>
      </c>
      <c r="AE81">
        <f t="shared" si="3"/>
        <v>5</v>
      </c>
    </row>
    <row r="82" spans="1:31" ht="15.75" hidden="1" customHeight="1" x14ac:dyDescent="0.2">
      <c r="A82" s="253"/>
      <c r="B82" s="252" t="s">
        <v>112</v>
      </c>
      <c r="C82" s="242"/>
      <c r="D82" s="249"/>
      <c r="E82" s="261"/>
      <c r="F82" s="68"/>
      <c r="G82" s="68"/>
      <c r="H82" s="68"/>
      <c r="I82" s="68"/>
      <c r="J82" s="261"/>
      <c r="K82" s="207"/>
      <c r="L82" s="263"/>
      <c r="M82" s="221"/>
      <c r="N82" s="147"/>
      <c r="O82" s="147"/>
      <c r="P82" s="124"/>
      <c r="Q82" s="147"/>
      <c r="R82" s="124"/>
      <c r="S82" s="261"/>
      <c r="T82" s="264"/>
      <c r="U82" s="131"/>
      <c r="V82" s="264"/>
      <c r="W82" s="264"/>
      <c r="X82" s="207"/>
      <c r="Y82" s="264"/>
      <c r="Z82" s="221"/>
      <c r="AA82" s="131"/>
      <c r="AB82" s="147"/>
      <c r="AC82" s="270"/>
      <c r="AD82" s="150">
        <f t="shared" si="4"/>
        <v>0</v>
      </c>
      <c r="AE82">
        <f t="shared" si="3"/>
        <v>0</v>
      </c>
    </row>
    <row r="83" spans="1:31" ht="15.75" hidden="1" customHeight="1" x14ac:dyDescent="0.2">
      <c r="A83" s="253"/>
      <c r="B83" s="252" t="s">
        <v>113</v>
      </c>
      <c r="C83" s="242"/>
      <c r="D83" s="249"/>
      <c r="E83" s="261"/>
      <c r="F83" s="68"/>
      <c r="G83" s="68"/>
      <c r="H83" s="68"/>
      <c r="I83" s="115"/>
      <c r="J83" s="262"/>
      <c r="K83" s="207"/>
      <c r="L83" s="147"/>
      <c r="M83" s="264"/>
      <c r="N83" s="261"/>
      <c r="O83" s="116"/>
      <c r="P83" s="116"/>
      <c r="Q83" s="264"/>
      <c r="R83" s="147"/>
      <c r="S83" s="124"/>
      <c r="T83" s="264"/>
      <c r="U83" s="131"/>
      <c r="V83" s="131"/>
      <c r="W83" s="131"/>
      <c r="X83" s="136"/>
      <c r="Y83" s="255"/>
      <c r="Z83" s="221"/>
      <c r="AA83" s="221"/>
      <c r="AB83" s="147"/>
      <c r="AC83" s="138"/>
      <c r="AD83" s="150">
        <f t="shared" si="4"/>
        <v>0</v>
      </c>
      <c r="AE83">
        <f t="shared" si="3"/>
        <v>0</v>
      </c>
    </row>
    <row r="84" spans="1:31" ht="15.75" hidden="1" customHeight="1" x14ac:dyDescent="0.2">
      <c r="A84" s="253"/>
      <c r="B84" s="252" t="s">
        <v>114</v>
      </c>
      <c r="C84" s="242"/>
      <c r="D84" s="249"/>
      <c r="E84" s="261"/>
      <c r="F84" s="261"/>
      <c r="G84" s="68"/>
      <c r="H84" s="261"/>
      <c r="I84" s="262"/>
      <c r="J84" s="115"/>
      <c r="K84" s="263"/>
      <c r="L84" s="263"/>
      <c r="M84" s="131"/>
      <c r="N84" s="264"/>
      <c r="O84" s="147"/>
      <c r="P84" s="147"/>
      <c r="Q84" s="124"/>
      <c r="R84" s="147"/>
      <c r="S84" s="263"/>
      <c r="T84" s="263"/>
      <c r="U84" s="131"/>
      <c r="V84" s="141"/>
      <c r="W84" s="131"/>
      <c r="X84" s="138"/>
      <c r="Y84" s="264"/>
      <c r="Z84" s="264"/>
      <c r="AA84" s="221"/>
      <c r="AB84" s="147"/>
      <c r="AC84" s="270"/>
      <c r="AD84" s="150">
        <f t="shared" si="4"/>
        <v>0</v>
      </c>
      <c r="AE84">
        <f t="shared" si="3"/>
        <v>0</v>
      </c>
    </row>
    <row r="85" spans="1:31" ht="15.75" hidden="1" customHeight="1" x14ac:dyDescent="0.2">
      <c r="A85" s="253"/>
      <c r="B85" s="252" t="s">
        <v>115</v>
      </c>
      <c r="C85" s="242"/>
      <c r="D85" s="249"/>
      <c r="E85" s="261"/>
      <c r="F85" s="261"/>
      <c r="G85" s="68"/>
      <c r="H85" s="68"/>
      <c r="I85" s="68"/>
      <c r="J85" s="68"/>
      <c r="K85" s="207"/>
      <c r="L85" s="147"/>
      <c r="M85" s="176"/>
      <c r="N85" s="261"/>
      <c r="O85" s="261"/>
      <c r="P85" s="147"/>
      <c r="Q85" s="147"/>
      <c r="R85" s="124"/>
      <c r="S85" s="147"/>
      <c r="T85" s="147"/>
      <c r="U85" s="221"/>
      <c r="V85" s="131"/>
      <c r="W85" s="176"/>
      <c r="X85" s="263"/>
      <c r="Y85" s="131"/>
      <c r="Z85" s="221"/>
      <c r="AA85" s="270"/>
      <c r="AB85" s="147"/>
      <c r="AC85" s="270"/>
      <c r="AD85" s="150">
        <f t="shared" si="4"/>
        <v>0</v>
      </c>
      <c r="AE85">
        <f t="shared" si="3"/>
        <v>0</v>
      </c>
    </row>
    <row r="86" spans="1:31" ht="15.75" hidden="1" customHeight="1" x14ac:dyDescent="0.2">
      <c r="A86" s="253"/>
      <c r="B86" s="252" t="s">
        <v>116</v>
      </c>
      <c r="C86" s="242"/>
      <c r="D86" s="249"/>
      <c r="E86" s="261"/>
      <c r="F86" s="68"/>
      <c r="G86" s="261"/>
      <c r="H86" s="261"/>
      <c r="I86" s="262"/>
      <c r="J86" s="115"/>
      <c r="K86" s="207"/>
      <c r="L86" s="264"/>
      <c r="M86" s="131"/>
      <c r="N86" s="147"/>
      <c r="O86" s="264"/>
      <c r="P86" s="263"/>
      <c r="Q86" s="147"/>
      <c r="R86" s="147"/>
      <c r="S86" s="147"/>
      <c r="T86" s="147"/>
      <c r="U86" s="221"/>
      <c r="V86" s="221"/>
      <c r="W86" s="264"/>
      <c r="X86" s="207"/>
      <c r="Y86" s="255"/>
      <c r="Z86" s="131"/>
      <c r="AA86" s="221"/>
      <c r="AB86" s="138"/>
      <c r="AC86" s="138"/>
      <c r="AD86" s="150">
        <f t="shared" si="4"/>
        <v>0</v>
      </c>
      <c r="AE86">
        <f t="shared" si="3"/>
        <v>0</v>
      </c>
    </row>
    <row r="87" spans="1:31" ht="15.75" hidden="1" customHeight="1" x14ac:dyDescent="0.2">
      <c r="A87" s="246"/>
      <c r="B87" s="252" t="s">
        <v>117</v>
      </c>
      <c r="C87" s="242"/>
      <c r="D87" s="249"/>
      <c r="E87" s="261"/>
      <c r="F87" s="261"/>
      <c r="G87" s="261"/>
      <c r="H87" s="261"/>
      <c r="I87" s="261"/>
      <c r="J87" s="261"/>
      <c r="K87" s="261"/>
      <c r="L87" s="264"/>
      <c r="M87" s="264"/>
      <c r="N87" s="264"/>
      <c r="O87" s="261"/>
      <c r="P87" s="124"/>
      <c r="Q87" s="261"/>
      <c r="R87" s="264"/>
      <c r="S87" s="264"/>
      <c r="T87" s="264"/>
      <c r="U87" s="261"/>
      <c r="V87" s="264"/>
      <c r="W87" s="261"/>
      <c r="X87" s="265"/>
      <c r="Y87" s="264"/>
      <c r="Z87" s="261"/>
      <c r="AA87" s="221"/>
      <c r="AB87" s="147"/>
      <c r="AC87" s="270"/>
      <c r="AD87" s="150">
        <f t="shared" si="4"/>
        <v>0</v>
      </c>
      <c r="AE87">
        <f t="shared" si="3"/>
        <v>0</v>
      </c>
    </row>
    <row r="88" spans="1:31" ht="15.75" hidden="1" customHeight="1" x14ac:dyDescent="0.2">
      <c r="A88" s="253"/>
      <c r="B88" s="252" t="s">
        <v>118</v>
      </c>
      <c r="C88" s="242"/>
      <c r="D88" s="249"/>
      <c r="E88" s="261"/>
      <c r="F88" s="261"/>
      <c r="G88" s="261"/>
      <c r="H88" s="261"/>
      <c r="I88" s="261"/>
      <c r="J88" s="261"/>
      <c r="K88" s="265"/>
      <c r="L88" s="124"/>
      <c r="M88" s="141"/>
      <c r="N88" s="264"/>
      <c r="O88" s="70"/>
      <c r="P88" s="116"/>
      <c r="Q88" s="261"/>
      <c r="R88" s="142"/>
      <c r="S88" s="261"/>
      <c r="T88" s="207"/>
      <c r="U88" s="131"/>
      <c r="V88" s="141"/>
      <c r="W88" s="131"/>
      <c r="X88" s="136"/>
      <c r="Y88" s="131"/>
      <c r="Z88" s="221"/>
      <c r="AA88" s="131"/>
      <c r="AB88" s="138"/>
      <c r="AC88" s="136"/>
      <c r="AD88" s="150">
        <f t="shared" si="4"/>
        <v>0</v>
      </c>
      <c r="AE88">
        <f t="shared" si="3"/>
        <v>0</v>
      </c>
    </row>
    <row r="89" spans="1:31" ht="15.75" customHeight="1" x14ac:dyDescent="0.2">
      <c r="A89" s="246"/>
      <c r="B89" s="252" t="s">
        <v>119</v>
      </c>
      <c r="C89" s="242">
        <v>5</v>
      </c>
      <c r="D89" s="249"/>
      <c r="E89" s="261"/>
      <c r="F89" s="261"/>
      <c r="G89" s="261" t="s">
        <v>318</v>
      </c>
      <c r="H89" s="261"/>
      <c r="I89" s="261"/>
      <c r="J89" s="261" t="s">
        <v>320</v>
      </c>
      <c r="K89" s="261" t="s">
        <v>338</v>
      </c>
      <c r="L89" s="261" t="s">
        <v>321</v>
      </c>
      <c r="M89" s="264" t="s">
        <v>322</v>
      </c>
      <c r="N89" s="264"/>
      <c r="O89" s="261"/>
      <c r="P89" s="261"/>
      <c r="Q89" s="261"/>
      <c r="R89" s="264"/>
      <c r="S89" s="265"/>
      <c r="T89" s="265"/>
      <c r="U89" s="264"/>
      <c r="V89" s="264"/>
      <c r="W89" s="264"/>
      <c r="X89" s="264"/>
      <c r="Y89" s="264"/>
      <c r="Z89" s="38"/>
      <c r="AA89" s="131"/>
      <c r="AB89" s="147"/>
      <c r="AC89" s="136"/>
      <c r="AD89" s="150">
        <f t="shared" si="4"/>
        <v>5</v>
      </c>
      <c r="AE89">
        <f t="shared" si="3"/>
        <v>5</v>
      </c>
    </row>
    <row r="90" spans="1:31" ht="15.75" hidden="1" customHeight="1" x14ac:dyDescent="0.2">
      <c r="A90" s="246"/>
      <c r="B90" s="252" t="s">
        <v>120</v>
      </c>
      <c r="C90" s="242"/>
      <c r="D90" s="249"/>
      <c r="E90" s="261"/>
      <c r="F90" s="261"/>
      <c r="G90" s="261"/>
      <c r="H90" s="261"/>
      <c r="I90" s="261"/>
      <c r="J90" s="261"/>
      <c r="K90" s="207"/>
      <c r="L90" s="147"/>
      <c r="M90" s="176"/>
      <c r="N90" s="261"/>
      <c r="O90" s="124"/>
      <c r="P90" s="142"/>
      <c r="Q90" s="147"/>
      <c r="R90" s="116"/>
      <c r="S90" s="147"/>
      <c r="T90" s="263"/>
      <c r="U90" s="131"/>
      <c r="V90" s="221"/>
      <c r="W90" s="131"/>
      <c r="X90" s="207"/>
      <c r="Y90" s="149"/>
      <c r="Z90" s="116"/>
      <c r="AA90" s="131"/>
      <c r="AB90" s="147"/>
      <c r="AC90" s="138"/>
      <c r="AD90" s="150">
        <f t="shared" si="4"/>
        <v>0</v>
      </c>
      <c r="AE90">
        <f t="shared" si="3"/>
        <v>0</v>
      </c>
    </row>
    <row r="91" spans="1:31" ht="15.75" customHeight="1" x14ac:dyDescent="0.2">
      <c r="A91" s="253">
        <v>55</v>
      </c>
      <c r="B91" s="252" t="s">
        <v>182</v>
      </c>
      <c r="C91" s="242">
        <v>4</v>
      </c>
      <c r="D91" s="249" t="s">
        <v>19</v>
      </c>
      <c r="E91" s="262" t="s">
        <v>316</v>
      </c>
      <c r="F91" s="261"/>
      <c r="G91" s="261" t="s">
        <v>318</v>
      </c>
      <c r="H91" s="261" t="s">
        <v>337</v>
      </c>
      <c r="I91" s="261"/>
      <c r="J91" s="261"/>
      <c r="K91" s="261"/>
      <c r="L91" s="261"/>
      <c r="M91" s="261"/>
      <c r="N91" s="261"/>
      <c r="O91" s="261"/>
      <c r="P91" s="261"/>
      <c r="Q91" s="264"/>
      <c r="R91" s="124"/>
      <c r="S91" s="261"/>
      <c r="T91" s="207"/>
      <c r="U91" s="264"/>
      <c r="V91" s="264"/>
      <c r="W91" s="264"/>
      <c r="X91" s="261"/>
      <c r="Y91" s="264"/>
      <c r="Z91" s="264" t="s">
        <v>335</v>
      </c>
      <c r="AA91" s="221"/>
      <c r="AB91" s="138"/>
      <c r="AC91" s="270"/>
      <c r="AD91" s="150">
        <f t="shared" si="4"/>
        <v>3</v>
      </c>
      <c r="AE91">
        <f t="shared" si="3"/>
        <v>4</v>
      </c>
    </row>
    <row r="92" spans="1:31" ht="15.75" hidden="1" customHeight="1" x14ac:dyDescent="0.2">
      <c r="A92" s="246"/>
      <c r="B92" s="252" t="s">
        <v>122</v>
      </c>
      <c r="C92" s="242"/>
      <c r="D92" s="249"/>
      <c r="E92" s="262"/>
      <c r="F92" s="68"/>
      <c r="G92" s="261"/>
      <c r="H92" s="261"/>
      <c r="I92" s="261"/>
      <c r="J92" s="261"/>
      <c r="K92" s="207"/>
      <c r="L92" s="263"/>
      <c r="M92" s="261"/>
      <c r="N92" s="263"/>
      <c r="O92" s="264"/>
      <c r="P92" s="264"/>
      <c r="Q92" s="264"/>
      <c r="R92" s="263"/>
      <c r="S92" s="263"/>
      <c r="T92" s="261"/>
      <c r="U92" s="264"/>
      <c r="V92" s="261"/>
      <c r="W92" s="264"/>
      <c r="X92" s="136"/>
      <c r="Y92" s="264"/>
      <c r="Z92" s="221"/>
      <c r="AA92" s="270"/>
      <c r="AB92" s="147"/>
      <c r="AC92" s="138"/>
      <c r="AD92" s="150">
        <f t="shared" si="4"/>
        <v>0</v>
      </c>
      <c r="AE92">
        <f t="shared" si="3"/>
        <v>0</v>
      </c>
    </row>
    <row r="93" spans="1:31" ht="15.75" customHeight="1" x14ac:dyDescent="0.2">
      <c r="A93" s="253"/>
      <c r="B93" s="252" t="s">
        <v>224</v>
      </c>
      <c r="C93" s="242">
        <v>4</v>
      </c>
      <c r="D93" s="249" t="s">
        <v>19</v>
      </c>
      <c r="E93" s="261" t="s">
        <v>316</v>
      </c>
      <c r="F93" s="261" t="s">
        <v>317</v>
      </c>
      <c r="G93" s="261"/>
      <c r="H93" s="261" t="s">
        <v>337</v>
      </c>
      <c r="I93" s="261"/>
      <c r="J93" s="261"/>
      <c r="K93" s="263"/>
      <c r="L93" s="264"/>
      <c r="M93" s="261"/>
      <c r="N93" s="261"/>
      <c r="O93" s="261"/>
      <c r="P93" s="261"/>
      <c r="Q93" s="147"/>
      <c r="R93" s="261"/>
      <c r="S93" s="264"/>
      <c r="T93" s="261"/>
      <c r="U93" s="261"/>
      <c r="V93" s="264"/>
      <c r="W93" s="261"/>
      <c r="X93" s="261"/>
      <c r="Y93" s="264"/>
      <c r="Z93" s="264"/>
      <c r="AA93" s="270" t="s">
        <v>336</v>
      </c>
      <c r="AB93" s="147"/>
      <c r="AC93" s="270"/>
      <c r="AD93" s="150">
        <f t="shared" si="4"/>
        <v>3</v>
      </c>
      <c r="AE93">
        <f t="shared" si="3"/>
        <v>4</v>
      </c>
    </row>
    <row r="94" spans="1:31" ht="15.75" customHeight="1" x14ac:dyDescent="0.2">
      <c r="A94" s="253">
        <v>57</v>
      </c>
      <c r="B94" s="252" t="s">
        <v>238</v>
      </c>
      <c r="C94" s="242">
        <v>4</v>
      </c>
      <c r="D94" s="249"/>
      <c r="E94" s="261"/>
      <c r="F94" s="261"/>
      <c r="G94" s="261"/>
      <c r="H94" s="261"/>
      <c r="I94" s="261" t="s">
        <v>319</v>
      </c>
      <c r="J94" s="261" t="s">
        <v>320</v>
      </c>
      <c r="K94" s="265"/>
      <c r="L94" s="264"/>
      <c r="M94" s="264"/>
      <c r="N94" s="264"/>
      <c r="O94" s="261"/>
      <c r="P94" s="264" t="s">
        <v>325</v>
      </c>
      <c r="Q94" s="261"/>
      <c r="R94" s="261"/>
      <c r="S94" s="147"/>
      <c r="T94" s="265"/>
      <c r="U94" s="131"/>
      <c r="V94" s="131"/>
      <c r="W94" s="261"/>
      <c r="X94" s="136"/>
      <c r="Y94" s="264" t="s">
        <v>334</v>
      </c>
      <c r="Z94" s="264"/>
      <c r="AA94" s="270"/>
      <c r="AB94" s="270"/>
      <c r="AC94" s="138"/>
      <c r="AD94" s="150">
        <f t="shared" si="4"/>
        <v>3</v>
      </c>
      <c r="AE94">
        <f t="shared" si="3"/>
        <v>4</v>
      </c>
    </row>
    <row r="95" spans="1:31" ht="15.75" hidden="1" customHeight="1" x14ac:dyDescent="0.2">
      <c r="A95" s="253"/>
      <c r="B95" s="252" t="s">
        <v>67</v>
      </c>
      <c r="C95" s="242"/>
      <c r="D95" s="249"/>
      <c r="E95" s="262"/>
      <c r="F95" s="261"/>
      <c r="G95" s="261"/>
      <c r="H95" s="261"/>
      <c r="I95" s="261"/>
      <c r="J95" s="261"/>
      <c r="K95" s="261"/>
      <c r="L95" s="264"/>
      <c r="M95" s="264"/>
      <c r="N95" s="264"/>
      <c r="O95" s="264"/>
      <c r="P95" s="264"/>
      <c r="Q95" s="264"/>
      <c r="R95" s="264"/>
      <c r="S95" s="264"/>
      <c r="T95" s="265"/>
      <c r="U95" s="264"/>
      <c r="V95" s="221"/>
      <c r="W95" s="141"/>
      <c r="X95" s="265"/>
      <c r="Y95" s="264"/>
      <c r="Z95" s="264"/>
      <c r="AA95" s="221"/>
      <c r="AB95" s="147"/>
      <c r="AC95" s="138"/>
      <c r="AD95" s="150">
        <f t="shared" si="4"/>
        <v>0</v>
      </c>
      <c r="AE95">
        <f t="shared" si="3"/>
        <v>0</v>
      </c>
    </row>
    <row r="96" spans="1:31" ht="15.75" customHeight="1" x14ac:dyDescent="0.2">
      <c r="A96" s="246"/>
      <c r="B96" s="250" t="s">
        <v>77</v>
      </c>
      <c r="C96" s="242">
        <v>4</v>
      </c>
      <c r="D96" s="249"/>
      <c r="E96" s="261"/>
      <c r="F96" s="261"/>
      <c r="G96" s="261"/>
      <c r="H96" s="261"/>
      <c r="I96" s="261"/>
      <c r="J96" s="261"/>
      <c r="K96" s="261"/>
      <c r="L96" s="263"/>
      <c r="M96" s="264"/>
      <c r="N96" s="147"/>
      <c r="O96" s="263"/>
      <c r="P96" s="147"/>
      <c r="Q96" s="264"/>
      <c r="R96" s="261"/>
      <c r="S96" s="142"/>
      <c r="T96" s="265"/>
      <c r="U96" s="221"/>
      <c r="V96" s="221"/>
      <c r="W96" s="304" t="s">
        <v>332</v>
      </c>
      <c r="X96" s="261" t="s">
        <v>333</v>
      </c>
      <c r="Y96" s="261" t="s">
        <v>334</v>
      </c>
      <c r="Z96" s="261" t="s">
        <v>335</v>
      </c>
      <c r="AA96" s="38"/>
      <c r="AB96" s="207"/>
      <c r="AC96" s="138"/>
      <c r="AD96" s="150">
        <f t="shared" si="4"/>
        <v>4</v>
      </c>
      <c r="AE96">
        <f t="shared" si="3"/>
        <v>4</v>
      </c>
    </row>
    <row r="97" spans="1:31" ht="15.75" customHeight="1" x14ac:dyDescent="0.2">
      <c r="A97" s="246"/>
      <c r="B97" s="252" t="s">
        <v>222</v>
      </c>
      <c r="C97" s="242">
        <v>4</v>
      </c>
      <c r="D97" s="249"/>
      <c r="E97" s="261" t="s">
        <v>316</v>
      </c>
      <c r="F97" s="261" t="s">
        <v>317</v>
      </c>
      <c r="G97" s="261" t="s">
        <v>318</v>
      </c>
      <c r="H97" s="261"/>
      <c r="I97" s="261" t="s">
        <v>319</v>
      </c>
      <c r="J97" s="261"/>
      <c r="K97" s="261"/>
      <c r="L97" s="264"/>
      <c r="M97" s="261"/>
      <c r="N97" s="264"/>
      <c r="O97" s="261"/>
      <c r="P97" s="261"/>
      <c r="Q97" s="261"/>
      <c r="R97" s="265"/>
      <c r="S97" s="261"/>
      <c r="T97" s="265"/>
      <c r="U97" s="221"/>
      <c r="V97" s="127"/>
      <c r="W97" s="261"/>
      <c r="X97" s="261"/>
      <c r="Y97" s="141"/>
      <c r="Z97" s="264"/>
      <c r="AA97" s="221"/>
      <c r="AB97" s="147"/>
      <c r="AC97" s="138"/>
      <c r="AD97" s="150">
        <f t="shared" si="4"/>
        <v>2</v>
      </c>
      <c r="AE97">
        <f t="shared" si="3"/>
        <v>4</v>
      </c>
    </row>
    <row r="98" spans="1:31" ht="15.75" hidden="1" customHeight="1" x14ac:dyDescent="0.2">
      <c r="A98" s="253"/>
      <c r="B98" s="252" t="s">
        <v>128</v>
      </c>
      <c r="C98" s="242"/>
      <c r="D98" s="249"/>
      <c r="E98" s="261"/>
      <c r="F98" s="68"/>
      <c r="G98" s="68"/>
      <c r="H98" s="68"/>
      <c r="I98" s="68"/>
      <c r="J98" s="261"/>
      <c r="K98" s="207"/>
      <c r="L98" s="207"/>
      <c r="M98" s="221"/>
      <c r="N98" s="147"/>
      <c r="O98" s="147"/>
      <c r="P98" s="122"/>
      <c r="Q98" s="207"/>
      <c r="R98" s="142"/>
      <c r="S98" s="264"/>
      <c r="T98" s="122"/>
      <c r="U98" s="141"/>
      <c r="V98" s="265"/>
      <c r="W98" s="264"/>
      <c r="X98" s="147"/>
      <c r="Y98" s="264"/>
      <c r="Z98" s="221"/>
      <c r="AA98" s="131"/>
      <c r="AB98" s="147"/>
      <c r="AC98" s="270"/>
      <c r="AD98" s="150">
        <f t="shared" si="4"/>
        <v>0</v>
      </c>
      <c r="AE98">
        <f t="shared" si="3"/>
        <v>0</v>
      </c>
    </row>
    <row r="99" spans="1:31" ht="15.75" hidden="1" customHeight="1" x14ac:dyDescent="0.2">
      <c r="A99" s="246"/>
      <c r="B99" s="252" t="s">
        <v>129</v>
      </c>
      <c r="C99" s="242"/>
      <c r="D99" s="249"/>
      <c r="E99" s="261"/>
      <c r="F99" s="68"/>
      <c r="G99" s="261"/>
      <c r="H99" s="261"/>
      <c r="I99" s="261"/>
      <c r="J99" s="261"/>
      <c r="K99" s="265"/>
      <c r="L99" s="207"/>
      <c r="M99" s="261"/>
      <c r="N99" s="263"/>
      <c r="O99" s="147"/>
      <c r="P99" s="263"/>
      <c r="Q99" s="265"/>
      <c r="R99" s="264"/>
      <c r="S99" s="124"/>
      <c r="T99" s="265"/>
      <c r="U99" s="265"/>
      <c r="V99" s="38"/>
      <c r="W99" s="264"/>
      <c r="X99" s="207"/>
      <c r="Y99" s="131"/>
      <c r="Z99" s="221"/>
      <c r="AA99" s="149"/>
      <c r="AB99" s="116"/>
      <c r="AC99" s="138"/>
      <c r="AD99" s="150">
        <f t="shared" si="4"/>
        <v>0</v>
      </c>
      <c r="AE99">
        <f t="shared" si="3"/>
        <v>0</v>
      </c>
    </row>
    <row r="100" spans="1:31" ht="15.75" hidden="1" customHeight="1" x14ac:dyDescent="0.2">
      <c r="A100" s="253"/>
      <c r="B100" s="252" t="s">
        <v>130</v>
      </c>
      <c r="C100" s="242"/>
      <c r="D100" s="249"/>
      <c r="E100" s="261"/>
      <c r="F100" s="261"/>
      <c r="G100" s="261"/>
      <c r="H100" s="261"/>
      <c r="I100" s="261"/>
      <c r="J100" s="261"/>
      <c r="K100" s="261"/>
      <c r="L100" s="142"/>
      <c r="M100" s="261"/>
      <c r="N100" s="264"/>
      <c r="O100" s="116"/>
      <c r="P100" s="207"/>
      <c r="Q100" s="265"/>
      <c r="R100" s="264"/>
      <c r="S100" s="264"/>
      <c r="T100" s="265"/>
      <c r="U100" s="127"/>
      <c r="V100" s="127"/>
      <c r="W100" s="131"/>
      <c r="X100" s="136"/>
      <c r="Y100" s="131"/>
      <c r="Z100" s="221"/>
      <c r="AA100" s="270"/>
      <c r="AB100" s="147"/>
      <c r="AC100" s="138"/>
      <c r="AD100" s="150">
        <f t="shared" si="4"/>
        <v>0</v>
      </c>
      <c r="AE100">
        <f t="shared" si="3"/>
        <v>0</v>
      </c>
    </row>
    <row r="101" spans="1:31" ht="15.75" hidden="1" customHeight="1" x14ac:dyDescent="0.2">
      <c r="A101" s="253"/>
      <c r="B101" s="252" t="s">
        <v>131</v>
      </c>
      <c r="C101" s="242"/>
      <c r="D101" s="249"/>
      <c r="E101" s="261"/>
      <c r="F101" s="68"/>
      <c r="G101" s="68"/>
      <c r="H101" s="261"/>
      <c r="I101" s="262"/>
      <c r="J101" s="262"/>
      <c r="K101" s="207"/>
      <c r="L101" s="207"/>
      <c r="M101" s="221"/>
      <c r="N101" s="264"/>
      <c r="O101" s="124"/>
      <c r="P101" s="265"/>
      <c r="Q101" s="207"/>
      <c r="R101" s="124"/>
      <c r="S101" s="207"/>
      <c r="T101" s="207"/>
      <c r="U101" s="38"/>
      <c r="V101" s="127"/>
      <c r="W101" s="221"/>
      <c r="X101" s="207"/>
      <c r="Y101" s="131"/>
      <c r="Z101" s="221"/>
      <c r="AA101" s="221"/>
      <c r="AB101" s="147"/>
      <c r="AC101" s="138"/>
      <c r="AD101" s="150">
        <f t="shared" si="4"/>
        <v>0</v>
      </c>
      <c r="AE101">
        <f t="shared" si="3"/>
        <v>0</v>
      </c>
    </row>
    <row r="102" spans="1:31" ht="15.75" hidden="1" customHeight="1" x14ac:dyDescent="0.2">
      <c r="A102" s="253"/>
      <c r="B102" s="252" t="s">
        <v>132</v>
      </c>
      <c r="C102" s="242"/>
      <c r="D102" s="249"/>
      <c r="E102" s="261"/>
      <c r="F102" s="68"/>
      <c r="G102" s="261"/>
      <c r="H102" s="261"/>
      <c r="I102" s="261"/>
      <c r="J102" s="68"/>
      <c r="K102" s="261"/>
      <c r="L102" s="261"/>
      <c r="M102" s="261"/>
      <c r="N102" s="124"/>
      <c r="O102" s="142"/>
      <c r="P102" s="207"/>
      <c r="Q102" s="116"/>
      <c r="R102" s="261"/>
      <c r="S102" s="122"/>
      <c r="T102" s="122"/>
      <c r="U102" s="265"/>
      <c r="V102" s="265"/>
      <c r="W102" s="264"/>
      <c r="X102" s="265"/>
      <c r="Y102" s="264"/>
      <c r="Z102" s="261"/>
      <c r="AA102" s="221"/>
      <c r="AB102" s="147"/>
      <c r="AC102" s="138"/>
      <c r="AD102" s="150">
        <f t="shared" si="4"/>
        <v>0</v>
      </c>
      <c r="AE102">
        <f t="shared" si="3"/>
        <v>0</v>
      </c>
    </row>
    <row r="103" spans="1:31" ht="15.75" hidden="1" customHeight="1" x14ac:dyDescent="0.2">
      <c r="A103" s="246"/>
      <c r="B103" s="252" t="s">
        <v>133</v>
      </c>
      <c r="C103" s="242"/>
      <c r="D103" s="249"/>
      <c r="E103" s="261"/>
      <c r="F103" s="68"/>
      <c r="G103" s="261"/>
      <c r="H103" s="68"/>
      <c r="I103" s="68"/>
      <c r="J103" s="70"/>
      <c r="K103" s="207"/>
      <c r="L103" s="147"/>
      <c r="M103" s="221"/>
      <c r="N103" s="147"/>
      <c r="O103" s="264"/>
      <c r="P103" s="207"/>
      <c r="Q103" s="124"/>
      <c r="R103" s="207"/>
      <c r="S103" s="207"/>
      <c r="T103" s="263"/>
      <c r="U103" s="261"/>
      <c r="V103" s="265"/>
      <c r="W103" s="131"/>
      <c r="X103" s="136"/>
      <c r="Y103" s="264"/>
      <c r="Z103" s="221"/>
      <c r="AA103" s="221"/>
      <c r="AB103" s="147"/>
      <c r="AC103" s="138"/>
      <c r="AD103" s="150">
        <f t="shared" si="4"/>
        <v>0</v>
      </c>
      <c r="AE103">
        <f t="shared" si="3"/>
        <v>0</v>
      </c>
    </row>
    <row r="104" spans="1:31" ht="15.75" customHeight="1" x14ac:dyDescent="0.2">
      <c r="A104" s="253"/>
      <c r="B104" s="252" t="s">
        <v>160</v>
      </c>
      <c r="C104" s="242">
        <v>4</v>
      </c>
      <c r="D104" s="249"/>
      <c r="E104" s="261"/>
      <c r="F104" s="261" t="s">
        <v>317</v>
      </c>
      <c r="G104" s="261" t="s">
        <v>318</v>
      </c>
      <c r="H104" s="261"/>
      <c r="I104" s="261"/>
      <c r="J104" s="261"/>
      <c r="K104" s="263"/>
      <c r="L104" s="264"/>
      <c r="M104" s="261"/>
      <c r="N104" s="263"/>
      <c r="O104" s="261"/>
      <c r="P104" s="261"/>
      <c r="Q104" s="264" t="s">
        <v>326</v>
      </c>
      <c r="R104" s="265"/>
      <c r="S104" s="261" t="s">
        <v>328</v>
      </c>
      <c r="T104" s="265"/>
      <c r="U104" s="261"/>
      <c r="V104" s="261"/>
      <c r="W104" s="176"/>
      <c r="X104" s="265"/>
      <c r="Y104" s="264"/>
      <c r="Z104" s="264"/>
      <c r="AA104" s="221"/>
      <c r="AB104" s="270"/>
      <c r="AC104" s="138"/>
      <c r="AD104" s="150">
        <f t="shared" si="4"/>
        <v>4</v>
      </c>
      <c r="AE104">
        <f t="shared" ref="AE104:AE122" si="5">COUNTA(E104:AC104)</f>
        <v>4</v>
      </c>
    </row>
    <row r="105" spans="1:31" ht="15.75" hidden="1" customHeight="1" x14ac:dyDescent="0.2">
      <c r="A105" s="253"/>
      <c r="B105" s="252" t="s">
        <v>135</v>
      </c>
      <c r="C105" s="242"/>
      <c r="D105" s="249"/>
      <c r="E105" s="261"/>
      <c r="F105" s="261"/>
      <c r="G105" s="261"/>
      <c r="H105" s="261"/>
      <c r="I105" s="261"/>
      <c r="J105" s="261"/>
      <c r="K105" s="265"/>
      <c r="L105" s="142"/>
      <c r="M105" s="131"/>
      <c r="N105" s="261"/>
      <c r="O105" s="116"/>
      <c r="P105" s="52"/>
      <c r="Q105" s="261"/>
      <c r="R105" s="122"/>
      <c r="S105" s="265"/>
      <c r="T105" s="207"/>
      <c r="U105" s="127"/>
      <c r="V105" s="127"/>
      <c r="W105" s="131"/>
      <c r="X105" s="138"/>
      <c r="Y105" s="131"/>
      <c r="Z105" s="221"/>
      <c r="AA105" s="221"/>
      <c r="AB105" s="147"/>
      <c r="AC105" s="138"/>
      <c r="AD105" s="150">
        <f t="shared" si="4"/>
        <v>0</v>
      </c>
      <c r="AE105">
        <f t="shared" si="5"/>
        <v>0</v>
      </c>
    </row>
    <row r="106" spans="1:31" ht="15.75" hidden="1" customHeight="1" x14ac:dyDescent="0.2">
      <c r="A106" s="253"/>
      <c r="B106" s="252" t="s">
        <v>136</v>
      </c>
      <c r="C106" s="242"/>
      <c r="D106" s="249"/>
      <c r="E106" s="261"/>
      <c r="F106" s="68"/>
      <c r="G106" s="68"/>
      <c r="H106" s="261"/>
      <c r="I106" s="261"/>
      <c r="J106" s="261"/>
      <c r="K106" s="263"/>
      <c r="L106" s="147"/>
      <c r="M106" s="176"/>
      <c r="N106" s="263"/>
      <c r="O106" s="263"/>
      <c r="P106" s="122"/>
      <c r="Q106" s="147"/>
      <c r="R106" s="122"/>
      <c r="S106" s="265"/>
      <c r="T106" s="142"/>
      <c r="U106" s="261"/>
      <c r="V106" s="38"/>
      <c r="W106" s="221"/>
      <c r="X106" s="265"/>
      <c r="Y106" s="255"/>
      <c r="Z106" s="264"/>
      <c r="AA106" s="270"/>
      <c r="AB106" s="147"/>
      <c r="AC106" s="138"/>
      <c r="AD106" s="150">
        <f t="shared" si="4"/>
        <v>0</v>
      </c>
      <c r="AE106">
        <f t="shared" si="5"/>
        <v>0</v>
      </c>
    </row>
    <row r="107" spans="1:31" ht="15.75" hidden="1" customHeight="1" x14ac:dyDescent="0.2">
      <c r="A107" s="253"/>
      <c r="B107" s="252" t="s">
        <v>137</v>
      </c>
      <c r="C107" s="242"/>
      <c r="D107" s="249"/>
      <c r="E107" s="261"/>
      <c r="F107" s="68"/>
      <c r="G107" s="68"/>
      <c r="H107" s="68"/>
      <c r="I107" s="115"/>
      <c r="J107" s="233"/>
      <c r="K107" s="263"/>
      <c r="L107" s="147"/>
      <c r="M107" s="221"/>
      <c r="N107" s="263"/>
      <c r="O107" s="124"/>
      <c r="P107" s="207"/>
      <c r="Q107" s="147"/>
      <c r="R107" s="207"/>
      <c r="S107" s="263"/>
      <c r="T107" s="207"/>
      <c r="U107" s="38"/>
      <c r="V107" s="265"/>
      <c r="W107" s="221"/>
      <c r="X107" s="265"/>
      <c r="Y107" s="264"/>
      <c r="Z107" s="264"/>
      <c r="AA107" s="221"/>
      <c r="AB107" s="138"/>
      <c r="AC107" s="138"/>
      <c r="AD107" s="150">
        <f t="shared" si="4"/>
        <v>0</v>
      </c>
      <c r="AE107">
        <f t="shared" si="5"/>
        <v>0</v>
      </c>
    </row>
    <row r="108" spans="1:31" ht="15.75" customHeight="1" x14ac:dyDescent="0.2">
      <c r="A108" s="253"/>
      <c r="B108" s="252" t="s">
        <v>275</v>
      </c>
      <c r="C108" s="242">
        <v>4</v>
      </c>
      <c r="D108" s="249"/>
      <c r="E108" s="261" t="s">
        <v>316</v>
      </c>
      <c r="F108" s="261"/>
      <c r="G108" s="261"/>
      <c r="H108" s="68"/>
      <c r="I108" s="115"/>
      <c r="J108" s="115"/>
      <c r="K108" s="263"/>
      <c r="L108" s="207"/>
      <c r="M108" s="261"/>
      <c r="N108" s="263"/>
      <c r="O108" s="116"/>
      <c r="P108" s="261" t="s">
        <v>325</v>
      </c>
      <c r="Q108" s="116"/>
      <c r="R108" s="265" t="s">
        <v>327</v>
      </c>
      <c r="S108" s="265" t="s">
        <v>328</v>
      </c>
      <c r="T108" s="265"/>
      <c r="U108" s="265"/>
      <c r="V108" s="264"/>
      <c r="W108" s="264"/>
      <c r="X108" s="265"/>
      <c r="Y108" s="264"/>
      <c r="Z108" s="264"/>
      <c r="AA108" s="270"/>
      <c r="AB108" s="116"/>
      <c r="AC108" s="270"/>
      <c r="AD108" s="150">
        <f t="shared" si="4"/>
        <v>3</v>
      </c>
      <c r="AE108">
        <f t="shared" si="5"/>
        <v>4</v>
      </c>
    </row>
    <row r="109" spans="1:31" ht="15.75" hidden="1" customHeight="1" x14ac:dyDescent="0.2">
      <c r="A109" s="253"/>
      <c r="B109" s="252" t="s">
        <v>139</v>
      </c>
      <c r="C109" s="242"/>
      <c r="D109" s="249"/>
      <c r="E109" s="261"/>
      <c r="F109" s="68"/>
      <c r="G109" s="68"/>
      <c r="H109" s="68"/>
      <c r="I109" s="115"/>
      <c r="J109" s="262"/>
      <c r="K109" s="263"/>
      <c r="L109" s="147"/>
      <c r="M109" s="221"/>
      <c r="N109" s="266"/>
      <c r="O109" s="142"/>
      <c r="P109" s="122"/>
      <c r="Q109" s="264"/>
      <c r="R109" s="264"/>
      <c r="S109" s="261"/>
      <c r="T109" s="147"/>
      <c r="U109" s="127"/>
      <c r="V109" s="38"/>
      <c r="W109" s="141"/>
      <c r="X109" s="263"/>
      <c r="Y109" s="264"/>
      <c r="Z109" s="116"/>
      <c r="AA109" s="131"/>
      <c r="AB109" s="270"/>
      <c r="AC109" s="138"/>
      <c r="AD109" s="150">
        <f t="shared" si="4"/>
        <v>0</v>
      </c>
      <c r="AE109">
        <f t="shared" si="5"/>
        <v>0</v>
      </c>
    </row>
    <row r="110" spans="1:31" ht="15.75" hidden="1" customHeight="1" x14ac:dyDescent="0.2">
      <c r="A110" s="246"/>
      <c r="B110" s="252" t="s">
        <v>140</v>
      </c>
      <c r="C110" s="242"/>
      <c r="D110" s="249"/>
      <c r="E110" s="261"/>
      <c r="F110" s="68"/>
      <c r="G110" s="68"/>
      <c r="H110" s="68"/>
      <c r="I110" s="115"/>
      <c r="J110" s="233"/>
      <c r="K110" s="263"/>
      <c r="L110" s="70"/>
      <c r="M110" s="176"/>
      <c r="N110" s="224"/>
      <c r="O110" s="263"/>
      <c r="P110" s="207"/>
      <c r="Q110" s="261"/>
      <c r="R110" s="147"/>
      <c r="S110" s="207"/>
      <c r="T110" s="147"/>
      <c r="U110" s="127"/>
      <c r="V110" s="141"/>
      <c r="W110" s="131"/>
      <c r="X110" s="136"/>
      <c r="Y110" s="255"/>
      <c r="Z110" s="221"/>
      <c r="AA110" s="221"/>
      <c r="AB110" s="147"/>
      <c r="AC110" s="138"/>
      <c r="AD110" s="150">
        <f t="shared" si="4"/>
        <v>0</v>
      </c>
      <c r="AE110">
        <f t="shared" si="5"/>
        <v>0</v>
      </c>
    </row>
    <row r="111" spans="1:31" ht="15.75" hidden="1" customHeight="1" x14ac:dyDescent="0.2">
      <c r="A111" s="246"/>
      <c r="B111" s="252" t="s">
        <v>141</v>
      </c>
      <c r="C111" s="242"/>
      <c r="D111" s="249"/>
      <c r="E111" s="261"/>
      <c r="F111" s="261"/>
      <c r="G111" s="261"/>
      <c r="H111" s="261"/>
      <c r="I111" s="262"/>
      <c r="J111" s="233"/>
      <c r="K111" s="263"/>
      <c r="L111" s="147"/>
      <c r="M111" s="264"/>
      <c r="N111" s="261"/>
      <c r="O111" s="266"/>
      <c r="P111" s="207"/>
      <c r="Q111" s="264"/>
      <c r="R111" s="261"/>
      <c r="S111" s="263"/>
      <c r="T111" s="264"/>
      <c r="U111" s="265"/>
      <c r="V111" s="265"/>
      <c r="W111" s="264"/>
      <c r="X111" s="265"/>
      <c r="Y111" s="255"/>
      <c r="Z111" s="264"/>
      <c r="AA111" s="221"/>
      <c r="AB111" s="147"/>
      <c r="AC111" s="138"/>
      <c r="AD111" s="150">
        <f t="shared" si="4"/>
        <v>0</v>
      </c>
      <c r="AE111">
        <f t="shared" si="5"/>
        <v>0</v>
      </c>
    </row>
    <row r="112" spans="1:31" ht="15.75" customHeight="1" x14ac:dyDescent="0.2">
      <c r="A112" s="246">
        <v>62</v>
      </c>
      <c r="B112" s="250" t="s">
        <v>215</v>
      </c>
      <c r="C112" s="242">
        <v>3</v>
      </c>
      <c r="D112" s="249"/>
      <c r="E112" s="261"/>
      <c r="F112" s="261"/>
      <c r="G112" s="261"/>
      <c r="H112" s="261"/>
      <c r="I112" s="261"/>
      <c r="J112" s="261"/>
      <c r="K112" s="261"/>
      <c r="L112" s="147"/>
      <c r="M112" s="264"/>
      <c r="N112" s="147"/>
      <c r="O112" s="147"/>
      <c r="P112" s="207"/>
      <c r="Q112" s="261"/>
      <c r="R112" s="264"/>
      <c r="S112" s="142"/>
      <c r="T112" s="261"/>
      <c r="U112" s="38"/>
      <c r="V112" s="38"/>
      <c r="W112" s="270"/>
      <c r="X112" s="264" t="s">
        <v>333</v>
      </c>
      <c r="Y112" s="131"/>
      <c r="Z112" s="261" t="s">
        <v>335</v>
      </c>
      <c r="AA112" s="270" t="s">
        <v>336</v>
      </c>
      <c r="AB112" s="147"/>
      <c r="AC112" s="138"/>
      <c r="AD112" s="150">
        <f t="shared" si="4"/>
        <v>3</v>
      </c>
      <c r="AE112">
        <f t="shared" si="5"/>
        <v>3</v>
      </c>
    </row>
    <row r="113" spans="1:31" ht="15.75" hidden="1" customHeight="1" x14ac:dyDescent="0.2">
      <c r="A113" s="253"/>
      <c r="B113" s="252" t="s">
        <v>143</v>
      </c>
      <c r="C113" s="242"/>
      <c r="D113" s="249"/>
      <c r="E113" s="261"/>
      <c r="F113" s="68"/>
      <c r="G113" s="261"/>
      <c r="H113" s="261"/>
      <c r="I113" s="262"/>
      <c r="J113" s="262"/>
      <c r="K113" s="265"/>
      <c r="L113" s="264"/>
      <c r="M113" s="264"/>
      <c r="N113" s="264"/>
      <c r="O113" s="264"/>
      <c r="P113" s="207"/>
      <c r="Q113" s="263"/>
      <c r="R113" s="147"/>
      <c r="S113" s="207"/>
      <c r="T113" s="262"/>
      <c r="U113" s="261"/>
      <c r="V113" s="264"/>
      <c r="W113" s="264"/>
      <c r="X113" s="264"/>
      <c r="Y113" s="255"/>
      <c r="Z113" s="264"/>
      <c r="AA113" s="221"/>
      <c r="AB113" s="270"/>
      <c r="AC113" s="138"/>
      <c r="AD113" s="150">
        <f t="shared" si="4"/>
        <v>0</v>
      </c>
      <c r="AE113">
        <f t="shared" si="5"/>
        <v>0</v>
      </c>
    </row>
    <row r="114" spans="1:31" ht="15.75" hidden="1" customHeight="1" x14ac:dyDescent="0.2">
      <c r="A114" s="253"/>
      <c r="B114" s="252" t="s">
        <v>144</v>
      </c>
      <c r="C114" s="242"/>
      <c r="D114" s="249"/>
      <c r="E114" s="261"/>
      <c r="F114" s="68"/>
      <c r="G114" s="68"/>
      <c r="H114" s="68"/>
      <c r="I114" s="115"/>
      <c r="J114" s="115"/>
      <c r="K114" s="207"/>
      <c r="L114" s="147"/>
      <c r="M114" s="131"/>
      <c r="N114" s="264"/>
      <c r="O114" s="147"/>
      <c r="P114" s="207"/>
      <c r="Q114" s="124"/>
      <c r="R114" s="147"/>
      <c r="S114" s="207"/>
      <c r="T114" s="266"/>
      <c r="U114" s="141"/>
      <c r="V114" s="131"/>
      <c r="W114" s="131"/>
      <c r="X114" s="136"/>
      <c r="Y114" s="264"/>
      <c r="Z114" s="264"/>
      <c r="AA114" s="270"/>
      <c r="AB114" s="147"/>
      <c r="AC114" s="270"/>
      <c r="AD114" s="150">
        <f t="shared" si="4"/>
        <v>0</v>
      </c>
      <c r="AE114">
        <f t="shared" si="5"/>
        <v>0</v>
      </c>
    </row>
    <row r="115" spans="1:31" ht="15.75" hidden="1" customHeight="1" x14ac:dyDescent="0.2">
      <c r="A115" s="253"/>
      <c r="B115" s="252" t="s">
        <v>145</v>
      </c>
      <c r="C115" s="242"/>
      <c r="D115" s="249"/>
      <c r="E115" s="261"/>
      <c r="F115" s="68"/>
      <c r="G115" s="68"/>
      <c r="H115" s="68"/>
      <c r="I115" s="115"/>
      <c r="J115" s="233"/>
      <c r="K115" s="207"/>
      <c r="L115" s="147"/>
      <c r="M115" s="221"/>
      <c r="N115" s="147"/>
      <c r="O115" s="124"/>
      <c r="P115" s="207"/>
      <c r="Q115" s="147"/>
      <c r="R115" s="147"/>
      <c r="S115" s="207"/>
      <c r="T115" s="266"/>
      <c r="U115" s="176"/>
      <c r="V115" s="264"/>
      <c r="W115" s="221"/>
      <c r="X115" s="265"/>
      <c r="Y115" s="255"/>
      <c r="Z115" s="264"/>
      <c r="AA115" s="221"/>
      <c r="AB115" s="138"/>
      <c r="AC115" s="138"/>
      <c r="AD115" s="150">
        <f t="shared" si="4"/>
        <v>0</v>
      </c>
      <c r="AE115">
        <f t="shared" si="5"/>
        <v>0</v>
      </c>
    </row>
    <row r="116" spans="1:31" ht="15.75" hidden="1" customHeight="1" x14ac:dyDescent="0.2">
      <c r="A116" s="253"/>
      <c r="B116" s="252" t="s">
        <v>146</v>
      </c>
      <c r="C116" s="242"/>
      <c r="D116" s="249"/>
      <c r="E116" s="261"/>
      <c r="F116" s="68"/>
      <c r="G116" s="68"/>
      <c r="H116" s="68"/>
      <c r="I116" s="115"/>
      <c r="J116" s="115"/>
      <c r="K116" s="207"/>
      <c r="L116" s="147"/>
      <c r="M116" s="131"/>
      <c r="N116" s="264"/>
      <c r="O116" s="147"/>
      <c r="P116" s="207"/>
      <c r="Q116" s="124"/>
      <c r="R116" s="147"/>
      <c r="S116" s="207"/>
      <c r="T116" s="266"/>
      <c r="U116" s="141"/>
      <c r="V116" s="131"/>
      <c r="W116" s="131"/>
      <c r="X116" s="136"/>
      <c r="Y116" s="264"/>
      <c r="Z116" s="221"/>
      <c r="AA116" s="221"/>
      <c r="AB116" s="270"/>
      <c r="AC116" s="270"/>
      <c r="AD116" s="150">
        <f t="shared" si="4"/>
        <v>0</v>
      </c>
      <c r="AE116">
        <f t="shared" si="5"/>
        <v>0</v>
      </c>
    </row>
    <row r="117" spans="1:31" ht="15.75" customHeight="1" x14ac:dyDescent="0.2">
      <c r="A117" s="246"/>
      <c r="B117" s="250" t="s">
        <v>147</v>
      </c>
      <c r="C117" s="242">
        <v>3</v>
      </c>
      <c r="D117" s="249"/>
      <c r="E117" s="261"/>
      <c r="F117" s="261"/>
      <c r="G117" s="261"/>
      <c r="H117" s="261"/>
      <c r="I117" s="262"/>
      <c r="J117" s="262"/>
      <c r="K117" s="265"/>
      <c r="L117" s="147"/>
      <c r="M117" s="264"/>
      <c r="N117" s="147"/>
      <c r="O117" s="147"/>
      <c r="P117" s="207"/>
      <c r="Q117" s="261"/>
      <c r="R117" s="264"/>
      <c r="S117" s="122"/>
      <c r="T117" s="262" t="s">
        <v>329</v>
      </c>
      <c r="U117" s="176"/>
      <c r="V117" s="221"/>
      <c r="W117" s="270" t="s">
        <v>332</v>
      </c>
      <c r="X117" s="207"/>
      <c r="Y117" s="264" t="s">
        <v>334</v>
      </c>
      <c r="Z117" s="70"/>
      <c r="AA117" s="270"/>
      <c r="AB117" s="147"/>
      <c r="AC117" s="138"/>
      <c r="AD117" s="150">
        <f t="shared" si="4"/>
        <v>3</v>
      </c>
      <c r="AE117">
        <f t="shared" si="5"/>
        <v>3</v>
      </c>
    </row>
    <row r="118" spans="1:31" ht="15.75" hidden="1" customHeight="1" x14ac:dyDescent="0.2">
      <c r="A118" s="253"/>
      <c r="B118" s="252" t="s">
        <v>148</v>
      </c>
      <c r="C118" s="242"/>
      <c r="D118" s="249"/>
      <c r="E118" s="261"/>
      <c r="F118" s="68"/>
      <c r="G118" s="68"/>
      <c r="H118" s="68"/>
      <c r="I118" s="115"/>
      <c r="J118" s="262"/>
      <c r="K118" s="207"/>
      <c r="L118" s="147"/>
      <c r="M118" s="221"/>
      <c r="N118" s="147"/>
      <c r="O118" s="147"/>
      <c r="P118" s="122"/>
      <c r="Q118" s="147"/>
      <c r="R118" s="124"/>
      <c r="S118" s="265"/>
      <c r="T118" s="224"/>
      <c r="U118" s="141"/>
      <c r="V118" s="265"/>
      <c r="W118" s="221"/>
      <c r="X118" s="207"/>
      <c r="Y118" s="255"/>
      <c r="Z118" s="221"/>
      <c r="AA118" s="131"/>
      <c r="AB118" s="147"/>
      <c r="AC118" s="270"/>
      <c r="AD118" s="150">
        <f t="shared" si="4"/>
        <v>0</v>
      </c>
      <c r="AE118">
        <f t="shared" si="5"/>
        <v>0</v>
      </c>
    </row>
    <row r="119" spans="1:31" ht="15.75" hidden="1" customHeight="1" x14ac:dyDescent="0.2">
      <c r="A119" s="253"/>
      <c r="B119" s="252" t="s">
        <v>149</v>
      </c>
      <c r="C119" s="242"/>
      <c r="D119" s="249"/>
      <c r="E119" s="261"/>
      <c r="F119" s="68"/>
      <c r="G119" s="68"/>
      <c r="H119" s="68"/>
      <c r="I119" s="115"/>
      <c r="J119" s="233"/>
      <c r="K119" s="207"/>
      <c r="L119" s="147"/>
      <c r="M119" s="221"/>
      <c r="N119" s="147"/>
      <c r="O119" s="124"/>
      <c r="P119" s="207"/>
      <c r="Q119" s="147"/>
      <c r="R119" s="147"/>
      <c r="S119" s="207"/>
      <c r="T119" s="147"/>
      <c r="U119" s="176"/>
      <c r="V119" s="38"/>
      <c r="W119" s="221"/>
      <c r="X119" s="265"/>
      <c r="Y119" s="264"/>
      <c r="Z119" s="264"/>
      <c r="AA119" s="221"/>
      <c r="AB119" s="138"/>
      <c r="AC119" s="138"/>
      <c r="AD119" s="150">
        <f t="shared" si="4"/>
        <v>0</v>
      </c>
      <c r="AE119">
        <f t="shared" si="5"/>
        <v>0</v>
      </c>
    </row>
    <row r="120" spans="1:31" ht="15.75" hidden="1" customHeight="1" x14ac:dyDescent="0.2">
      <c r="A120" s="246"/>
      <c r="B120" s="252" t="s">
        <v>150</v>
      </c>
      <c r="C120" s="242"/>
      <c r="D120" s="249"/>
      <c r="E120" s="261"/>
      <c r="F120" s="68"/>
      <c r="G120" s="68"/>
      <c r="H120" s="68"/>
      <c r="I120" s="115"/>
      <c r="J120" s="262"/>
      <c r="K120" s="207"/>
      <c r="L120" s="116"/>
      <c r="M120" s="268"/>
      <c r="N120" s="224"/>
      <c r="O120" s="147"/>
      <c r="P120" s="265"/>
      <c r="Q120" s="124"/>
      <c r="R120" s="147"/>
      <c r="S120" s="207"/>
      <c r="T120" s="147"/>
      <c r="U120" s="267"/>
      <c r="V120" s="131"/>
      <c r="W120" s="141"/>
      <c r="X120" s="136"/>
      <c r="Y120" s="255"/>
      <c r="Z120" s="176"/>
      <c r="AA120" s="221"/>
      <c r="AB120" s="147"/>
      <c r="AC120" s="138"/>
      <c r="AD120" s="150">
        <f t="shared" si="4"/>
        <v>0</v>
      </c>
      <c r="AE120">
        <f t="shared" si="5"/>
        <v>0</v>
      </c>
    </row>
    <row r="121" spans="1:31" ht="15.75" hidden="1" customHeight="1" x14ac:dyDescent="0.2">
      <c r="A121" s="253"/>
      <c r="B121" s="252" t="s">
        <v>151</v>
      </c>
      <c r="C121" s="242"/>
      <c r="D121" s="249"/>
      <c r="E121" s="261"/>
      <c r="F121" s="68"/>
      <c r="G121" s="68"/>
      <c r="H121" s="68"/>
      <c r="I121" s="115"/>
      <c r="J121" s="262"/>
      <c r="K121" s="207"/>
      <c r="L121" s="147"/>
      <c r="M121" s="268"/>
      <c r="N121" s="266"/>
      <c r="O121" s="147"/>
      <c r="P121" s="207"/>
      <c r="Q121" s="124"/>
      <c r="R121" s="147"/>
      <c r="S121" s="207"/>
      <c r="T121" s="147"/>
      <c r="U121" s="267"/>
      <c r="V121" s="131"/>
      <c r="W121" s="131"/>
      <c r="X121" s="138"/>
      <c r="Y121" s="255"/>
      <c r="Z121" s="221"/>
      <c r="AA121" s="270"/>
      <c r="AB121" s="270"/>
      <c r="AC121" s="138"/>
      <c r="AD121" s="150">
        <f t="shared" si="4"/>
        <v>0</v>
      </c>
      <c r="AE121">
        <f t="shared" si="5"/>
        <v>0</v>
      </c>
    </row>
    <row r="122" spans="1:31" ht="15.75" hidden="1" customHeight="1" x14ac:dyDescent="0.2">
      <c r="A122" s="253"/>
      <c r="B122" s="252" t="s">
        <v>152</v>
      </c>
      <c r="C122" s="242"/>
      <c r="D122" s="249"/>
      <c r="E122" s="261"/>
      <c r="F122" s="68"/>
      <c r="G122" s="68"/>
      <c r="H122" s="68"/>
      <c r="I122" s="115"/>
      <c r="J122" s="115"/>
      <c r="K122" s="207"/>
      <c r="L122" s="147"/>
      <c r="M122" s="267"/>
      <c r="N122" s="262"/>
      <c r="O122" s="147"/>
      <c r="P122" s="207"/>
      <c r="Q122" s="124"/>
      <c r="R122" s="147"/>
      <c r="S122" s="207"/>
      <c r="T122" s="147"/>
      <c r="U122" s="267"/>
      <c r="V122" s="131"/>
      <c r="W122" s="131"/>
      <c r="X122" s="136"/>
      <c r="Y122" s="264"/>
      <c r="Z122" s="264"/>
      <c r="AA122" s="270"/>
      <c r="AB122" s="147"/>
      <c r="AC122" s="270"/>
      <c r="AD122" s="150">
        <f t="shared" si="4"/>
        <v>0</v>
      </c>
      <c r="AE122">
        <f t="shared" si="5"/>
        <v>0</v>
      </c>
    </row>
    <row r="123" spans="1:31" ht="15.75" hidden="1" customHeight="1" x14ac:dyDescent="0.2">
      <c r="A123" s="253"/>
      <c r="B123" s="252" t="s">
        <v>153</v>
      </c>
      <c r="C123" s="242"/>
      <c r="D123" s="249"/>
      <c r="E123" s="68"/>
      <c r="F123" s="261"/>
      <c r="G123" s="261"/>
      <c r="H123" s="261"/>
      <c r="I123" s="262"/>
      <c r="J123" s="262"/>
      <c r="K123" s="265"/>
      <c r="L123" s="264"/>
      <c r="M123" s="262"/>
      <c r="N123" s="262"/>
      <c r="O123" s="264"/>
      <c r="P123" s="207"/>
      <c r="Q123" s="70"/>
      <c r="R123" s="124"/>
      <c r="S123" s="265"/>
      <c r="T123" s="264"/>
      <c r="U123" s="267"/>
      <c r="V123" s="264"/>
      <c r="W123" s="131"/>
      <c r="X123" s="265"/>
      <c r="Y123" s="264"/>
      <c r="Z123" s="264"/>
      <c r="AA123" s="221"/>
      <c r="AB123" s="147"/>
      <c r="AC123" s="138"/>
      <c r="AD123" s="150">
        <f t="shared" si="4"/>
        <v>0</v>
      </c>
    </row>
    <row r="124" spans="1:31" ht="15.75" customHeight="1" x14ac:dyDescent="0.2">
      <c r="A124" s="246"/>
      <c r="B124" s="250" t="s">
        <v>154</v>
      </c>
      <c r="C124" s="242">
        <v>3</v>
      </c>
      <c r="D124" s="249"/>
      <c r="E124" s="261"/>
      <c r="F124" s="261"/>
      <c r="G124" s="261"/>
      <c r="H124" s="261"/>
      <c r="I124" s="262"/>
      <c r="J124" s="262"/>
      <c r="K124" s="265"/>
      <c r="L124" s="147"/>
      <c r="M124" s="262"/>
      <c r="N124" s="263"/>
      <c r="O124" s="147"/>
      <c r="P124" s="263"/>
      <c r="Q124" s="264"/>
      <c r="R124" s="261"/>
      <c r="S124" s="142"/>
      <c r="T124" s="264"/>
      <c r="U124" s="268"/>
      <c r="V124" s="221"/>
      <c r="W124" s="270"/>
      <c r="X124" s="265" t="s">
        <v>333</v>
      </c>
      <c r="Y124" s="264" t="s">
        <v>334</v>
      </c>
      <c r="Z124" s="264" t="s">
        <v>335</v>
      </c>
      <c r="AA124" s="221"/>
      <c r="AB124" s="270"/>
      <c r="AC124" s="138"/>
      <c r="AD124" s="150">
        <f t="shared" si="4"/>
        <v>3</v>
      </c>
      <c r="AE124">
        <f>COUNTA(E124:AC124)</f>
        <v>3</v>
      </c>
    </row>
    <row r="125" spans="1:31" ht="15.75" customHeight="1" x14ac:dyDescent="0.2">
      <c r="A125" s="246"/>
      <c r="B125" s="250" t="s">
        <v>155</v>
      </c>
      <c r="C125" s="242">
        <v>3</v>
      </c>
      <c r="D125" s="249"/>
      <c r="E125" s="261"/>
      <c r="F125" s="261"/>
      <c r="G125" s="261"/>
      <c r="H125" s="261"/>
      <c r="I125" s="262"/>
      <c r="J125" s="262"/>
      <c r="K125" s="265"/>
      <c r="L125" s="263"/>
      <c r="M125" s="262"/>
      <c r="N125" s="263"/>
      <c r="O125" s="147"/>
      <c r="P125" s="263"/>
      <c r="Q125" s="264"/>
      <c r="R125" s="264"/>
      <c r="S125" s="122"/>
      <c r="T125" s="264"/>
      <c r="U125" s="268"/>
      <c r="V125" s="221"/>
      <c r="W125" s="270" t="s">
        <v>332</v>
      </c>
      <c r="X125" s="265" t="s">
        <v>333</v>
      </c>
      <c r="Y125" s="264" t="s">
        <v>334</v>
      </c>
      <c r="Z125" s="264"/>
      <c r="AA125" s="221"/>
      <c r="AB125" s="138"/>
      <c r="AC125" s="138"/>
      <c r="AD125" s="150">
        <f t="shared" si="4"/>
        <v>3</v>
      </c>
      <c r="AE125">
        <f t="shared" ref="AE125:AE129" si="6">COUNTA(E125:AC125)</f>
        <v>3</v>
      </c>
    </row>
    <row r="126" spans="1:31" ht="15.75" customHeight="1" x14ac:dyDescent="0.2">
      <c r="A126" s="246"/>
      <c r="B126" s="250" t="s">
        <v>156</v>
      </c>
      <c r="C126" s="242">
        <v>3</v>
      </c>
      <c r="D126" s="249"/>
      <c r="E126" s="261"/>
      <c r="F126" s="261"/>
      <c r="G126" s="261"/>
      <c r="H126" s="261"/>
      <c r="I126" s="262"/>
      <c r="J126" s="261"/>
      <c r="K126" s="265"/>
      <c r="L126" s="263"/>
      <c r="M126" s="262"/>
      <c r="N126" s="266"/>
      <c r="O126" s="147"/>
      <c r="P126" s="207"/>
      <c r="Q126" s="264"/>
      <c r="R126" s="264"/>
      <c r="S126" s="122"/>
      <c r="T126" s="264"/>
      <c r="U126" s="262" t="s">
        <v>330</v>
      </c>
      <c r="V126" s="221"/>
      <c r="W126" s="304" t="s">
        <v>332</v>
      </c>
      <c r="X126" s="207"/>
      <c r="Y126" s="262" t="s">
        <v>334</v>
      </c>
      <c r="Z126" s="221"/>
      <c r="AA126" s="149"/>
      <c r="AB126" s="147"/>
      <c r="AC126" s="138"/>
      <c r="AD126" s="150">
        <f t="shared" si="4"/>
        <v>3</v>
      </c>
      <c r="AE126">
        <f t="shared" si="6"/>
        <v>3</v>
      </c>
    </row>
    <row r="127" spans="1:31" ht="15.75" customHeight="1" x14ac:dyDescent="0.2">
      <c r="A127" s="246"/>
      <c r="B127" s="252" t="s">
        <v>169</v>
      </c>
      <c r="C127" s="242">
        <v>3</v>
      </c>
      <c r="D127" s="249"/>
      <c r="E127" s="261"/>
      <c r="F127" s="261" t="s">
        <v>317</v>
      </c>
      <c r="G127" s="68"/>
      <c r="H127" s="68"/>
      <c r="I127" s="115"/>
      <c r="J127" s="70"/>
      <c r="K127" s="261" t="s">
        <v>338</v>
      </c>
      <c r="L127" s="261"/>
      <c r="M127" s="262"/>
      <c r="N127" s="262"/>
      <c r="O127" s="264"/>
      <c r="P127" s="265" t="s">
        <v>325</v>
      </c>
      <c r="Q127" s="124"/>
      <c r="R127" s="264"/>
      <c r="S127" s="207"/>
      <c r="T127" s="264"/>
      <c r="U127" s="262"/>
      <c r="V127" s="221"/>
      <c r="W127" s="131"/>
      <c r="X127" s="207"/>
      <c r="Y127" s="262"/>
      <c r="Z127" s="264"/>
      <c r="AA127" s="221"/>
      <c r="AB127" s="270"/>
      <c r="AC127" s="138"/>
      <c r="AD127" s="150">
        <f t="shared" si="4"/>
        <v>3</v>
      </c>
      <c r="AE127">
        <f t="shared" si="6"/>
        <v>3</v>
      </c>
    </row>
    <row r="128" spans="1:31" ht="15.75" customHeight="1" x14ac:dyDescent="0.2">
      <c r="A128" s="246"/>
      <c r="B128" s="252" t="s">
        <v>243</v>
      </c>
      <c r="C128" s="242">
        <v>3</v>
      </c>
      <c r="D128" s="249"/>
      <c r="E128" s="261"/>
      <c r="F128" s="261" t="s">
        <v>317</v>
      </c>
      <c r="G128" s="261" t="s">
        <v>318</v>
      </c>
      <c r="H128" s="261"/>
      <c r="I128" s="262"/>
      <c r="J128" s="261" t="s">
        <v>320</v>
      </c>
      <c r="K128" s="207"/>
      <c r="L128" s="261"/>
      <c r="M128" s="262"/>
      <c r="N128" s="262"/>
      <c r="O128" s="124"/>
      <c r="P128" s="122"/>
      <c r="Q128" s="263"/>
      <c r="R128" s="70"/>
      <c r="S128" s="265"/>
      <c r="T128" s="264"/>
      <c r="U128" s="262"/>
      <c r="V128" s="261"/>
      <c r="W128" s="264"/>
      <c r="X128" s="136"/>
      <c r="Y128" s="261"/>
      <c r="Z128" s="264"/>
      <c r="AA128" s="270"/>
      <c r="AB128" s="147"/>
      <c r="AC128" s="270"/>
      <c r="AD128" s="150">
        <f t="shared" si="4"/>
        <v>3</v>
      </c>
      <c r="AE128">
        <f t="shared" si="6"/>
        <v>3</v>
      </c>
    </row>
    <row r="129" spans="1:31" ht="15.75" customHeight="1" x14ac:dyDescent="0.2">
      <c r="A129" s="246"/>
      <c r="B129" s="250" t="s">
        <v>206</v>
      </c>
      <c r="C129" s="242">
        <v>3</v>
      </c>
      <c r="D129" s="249"/>
      <c r="E129" s="261"/>
      <c r="F129" s="261"/>
      <c r="G129" s="261"/>
      <c r="H129" s="261"/>
      <c r="I129" s="262"/>
      <c r="J129" s="261"/>
      <c r="K129" s="265"/>
      <c r="L129" s="263"/>
      <c r="M129" s="262"/>
      <c r="N129" s="266"/>
      <c r="O129" s="147"/>
      <c r="P129" s="207"/>
      <c r="Q129" s="264"/>
      <c r="R129" s="264"/>
      <c r="S129" s="122"/>
      <c r="T129" s="264"/>
      <c r="U129" s="268"/>
      <c r="V129" s="221"/>
      <c r="W129" s="270"/>
      <c r="X129" s="265" t="s">
        <v>333</v>
      </c>
      <c r="Y129" s="141"/>
      <c r="Z129" s="264" t="s">
        <v>335</v>
      </c>
      <c r="AA129" s="270" t="s">
        <v>336</v>
      </c>
      <c r="AB129" s="147"/>
      <c r="AC129" s="270"/>
      <c r="AD129" s="150">
        <f t="shared" si="4"/>
        <v>3</v>
      </c>
      <c r="AE129">
        <f t="shared" si="6"/>
        <v>3</v>
      </c>
    </row>
    <row r="130" spans="1:31" ht="15.75" customHeight="1" x14ac:dyDescent="0.2">
      <c r="A130" s="246"/>
      <c r="B130" s="250" t="s">
        <v>310</v>
      </c>
      <c r="C130" s="242">
        <v>3</v>
      </c>
      <c r="D130" s="249"/>
      <c r="E130" s="261"/>
      <c r="F130" s="261"/>
      <c r="G130" s="261"/>
      <c r="H130" s="261"/>
      <c r="I130" s="262"/>
      <c r="J130" s="261"/>
      <c r="K130" s="265"/>
      <c r="L130" s="263"/>
      <c r="M130" s="262"/>
      <c r="N130" s="266"/>
      <c r="O130" s="147"/>
      <c r="P130" s="207"/>
      <c r="Q130" s="264"/>
      <c r="R130" s="264"/>
      <c r="S130" s="122"/>
      <c r="T130" s="264"/>
      <c r="U130" s="268"/>
      <c r="V130" s="221"/>
      <c r="W130" s="270"/>
      <c r="X130" s="265" t="s">
        <v>333</v>
      </c>
      <c r="Y130" s="141"/>
      <c r="Z130" s="264" t="s">
        <v>335</v>
      </c>
      <c r="AA130" s="270" t="s">
        <v>336</v>
      </c>
      <c r="AB130" s="147"/>
      <c r="AC130" s="270"/>
      <c r="AD130" s="150">
        <f t="shared" si="4"/>
        <v>3</v>
      </c>
      <c r="AE130">
        <f t="shared" ref="AE130:AE141" si="7">COUNTA(E130:AC130)</f>
        <v>3</v>
      </c>
    </row>
    <row r="131" spans="1:31" ht="15.75" customHeight="1" x14ac:dyDescent="0.2">
      <c r="A131" s="253"/>
      <c r="B131" s="250" t="s">
        <v>163</v>
      </c>
      <c r="C131" s="242">
        <v>3</v>
      </c>
      <c r="D131" s="249"/>
      <c r="E131" s="261"/>
      <c r="F131" s="68"/>
      <c r="G131" s="68"/>
      <c r="H131" s="261"/>
      <c r="I131" s="261"/>
      <c r="J131" s="261" t="s">
        <v>320</v>
      </c>
      <c r="K131" s="261" t="s">
        <v>338</v>
      </c>
      <c r="L131" s="264" t="s">
        <v>321</v>
      </c>
      <c r="M131" s="262"/>
      <c r="N131" s="262"/>
      <c r="O131" s="263"/>
      <c r="P131" s="142"/>
      <c r="Q131" s="147"/>
      <c r="R131" s="124"/>
      <c r="S131" s="261"/>
      <c r="T131" s="124"/>
      <c r="U131" s="261"/>
      <c r="V131" s="264"/>
      <c r="W131" s="221"/>
      <c r="X131" s="265"/>
      <c r="Y131" s="298"/>
      <c r="Z131" s="221"/>
      <c r="AA131" s="221"/>
      <c r="AB131" s="147"/>
      <c r="AC131" s="270"/>
      <c r="AD131" s="150">
        <f t="shared" si="4"/>
        <v>3</v>
      </c>
      <c r="AE131">
        <f t="shared" si="7"/>
        <v>3</v>
      </c>
    </row>
    <row r="132" spans="1:31" ht="15.75" hidden="1" customHeight="1" x14ac:dyDescent="0.2">
      <c r="A132" s="253"/>
      <c r="B132" s="252" t="s">
        <v>164</v>
      </c>
      <c r="C132" s="242"/>
      <c r="D132" s="249"/>
      <c r="E132" s="68"/>
      <c r="F132" s="261"/>
      <c r="G132" s="261"/>
      <c r="H132" s="261"/>
      <c r="I132" s="262"/>
      <c r="J132" s="115"/>
      <c r="K132" s="207"/>
      <c r="L132" s="116"/>
      <c r="M132" s="262"/>
      <c r="N132" s="224"/>
      <c r="O132" s="147"/>
      <c r="P132" s="122"/>
      <c r="Q132" s="147"/>
      <c r="R132" s="147"/>
      <c r="S132" s="207"/>
      <c r="T132" s="147"/>
      <c r="U132" s="267"/>
      <c r="V132" s="221"/>
      <c r="W132" s="131"/>
      <c r="X132" s="136"/>
      <c r="Y132" s="131"/>
      <c r="Z132" s="221"/>
      <c r="AA132" s="221"/>
      <c r="AB132" s="147"/>
      <c r="AC132" s="138"/>
      <c r="AD132" s="150">
        <f t="shared" si="4"/>
        <v>0</v>
      </c>
      <c r="AE132">
        <f t="shared" si="7"/>
        <v>0</v>
      </c>
    </row>
    <row r="133" spans="1:31" ht="15.75" hidden="1" customHeight="1" x14ac:dyDescent="0.2">
      <c r="A133" s="253"/>
      <c r="B133" s="252" t="s">
        <v>165</v>
      </c>
      <c r="C133" s="242"/>
      <c r="D133" s="249"/>
      <c r="E133" s="261"/>
      <c r="F133" s="68"/>
      <c r="G133" s="68"/>
      <c r="H133" s="68"/>
      <c r="I133" s="115"/>
      <c r="J133" s="115"/>
      <c r="K133" s="207"/>
      <c r="L133" s="147"/>
      <c r="M133" s="267"/>
      <c r="N133" s="262"/>
      <c r="O133" s="147"/>
      <c r="P133" s="207"/>
      <c r="Q133" s="124"/>
      <c r="R133" s="147"/>
      <c r="S133" s="207"/>
      <c r="T133" s="147"/>
      <c r="U133" s="267"/>
      <c r="V133" s="131"/>
      <c r="W133" s="131"/>
      <c r="X133" s="138"/>
      <c r="Y133" s="264"/>
      <c r="Z133" s="264"/>
      <c r="AA133" s="270"/>
      <c r="AB133" s="147"/>
      <c r="AC133" s="270"/>
      <c r="AD133" s="150">
        <f t="shared" si="4"/>
        <v>0</v>
      </c>
      <c r="AE133">
        <f t="shared" si="7"/>
        <v>0</v>
      </c>
    </row>
    <row r="134" spans="1:31" ht="15.75" hidden="1" customHeight="1" x14ac:dyDescent="0.2">
      <c r="A134" s="253"/>
      <c r="B134" s="252" t="s">
        <v>166</v>
      </c>
      <c r="C134" s="242"/>
      <c r="D134" s="249"/>
      <c r="E134" s="68"/>
      <c r="F134" s="261"/>
      <c r="G134" s="261"/>
      <c r="H134" s="70"/>
      <c r="I134" s="233"/>
      <c r="J134" s="233"/>
      <c r="K134" s="207"/>
      <c r="L134" s="124"/>
      <c r="M134" s="233"/>
      <c r="N134" s="224"/>
      <c r="O134" s="124"/>
      <c r="P134" s="207"/>
      <c r="Q134" s="147"/>
      <c r="R134" s="147"/>
      <c r="S134" s="207"/>
      <c r="T134" s="147"/>
      <c r="U134" s="268"/>
      <c r="V134" s="221"/>
      <c r="W134" s="221"/>
      <c r="X134" s="147"/>
      <c r="Y134" s="255"/>
      <c r="Z134" s="131"/>
      <c r="AA134" s="221"/>
      <c r="AB134" s="138"/>
      <c r="AC134" s="138"/>
      <c r="AD134" s="150">
        <f t="shared" si="4"/>
        <v>0</v>
      </c>
      <c r="AE134">
        <f t="shared" si="7"/>
        <v>0</v>
      </c>
    </row>
    <row r="135" spans="1:31" ht="15.75" customHeight="1" x14ac:dyDescent="0.2">
      <c r="A135" s="253"/>
      <c r="B135" s="250" t="s">
        <v>167</v>
      </c>
      <c r="C135" s="242">
        <v>3</v>
      </c>
      <c r="D135" s="249"/>
      <c r="E135" s="261"/>
      <c r="F135" s="261"/>
      <c r="G135" s="261"/>
      <c r="H135" s="261"/>
      <c r="I135" s="261"/>
      <c r="J135" s="261"/>
      <c r="K135" s="261"/>
      <c r="L135" s="264"/>
      <c r="M135" s="261"/>
      <c r="N135" s="262"/>
      <c r="O135" s="264"/>
      <c r="P135" s="261"/>
      <c r="Q135" s="264"/>
      <c r="R135" s="147"/>
      <c r="S135" s="265" t="s">
        <v>328</v>
      </c>
      <c r="T135" s="261" t="s">
        <v>329</v>
      </c>
      <c r="U135" s="261" t="s">
        <v>330</v>
      </c>
      <c r="V135" s="261"/>
      <c r="W135" s="264"/>
      <c r="X135" s="264"/>
      <c r="Y135" s="264"/>
      <c r="Z135" s="221"/>
      <c r="AA135" s="221"/>
      <c r="AB135" s="147"/>
      <c r="AC135" s="138"/>
      <c r="AD135" s="150">
        <f t="shared" si="4"/>
        <v>3</v>
      </c>
      <c r="AE135">
        <f t="shared" si="7"/>
        <v>3</v>
      </c>
    </row>
    <row r="136" spans="1:31" ht="15.75" hidden="1" customHeight="1" x14ac:dyDescent="0.2">
      <c r="A136" s="246"/>
      <c r="B136" s="252" t="s">
        <v>168</v>
      </c>
      <c r="C136" s="242"/>
      <c r="D136" s="249"/>
      <c r="E136" s="261"/>
      <c r="F136" s="68"/>
      <c r="G136" s="68"/>
      <c r="H136" s="68"/>
      <c r="I136" s="115"/>
      <c r="J136" s="233"/>
      <c r="K136" s="207"/>
      <c r="L136" s="116"/>
      <c r="M136" s="268"/>
      <c r="N136" s="142"/>
      <c r="O136" s="147"/>
      <c r="P136" s="207"/>
      <c r="Q136" s="124"/>
      <c r="R136" s="147"/>
      <c r="S136" s="207"/>
      <c r="T136" s="147"/>
      <c r="U136" s="131"/>
      <c r="V136" s="131"/>
      <c r="W136" s="131"/>
      <c r="X136" s="136"/>
      <c r="Y136" s="255"/>
      <c r="Z136" s="221"/>
      <c r="AA136" s="270"/>
      <c r="AB136" s="270"/>
      <c r="AC136" s="270"/>
      <c r="AD136" s="150">
        <f t="shared" si="4"/>
        <v>0</v>
      </c>
      <c r="AE136">
        <f t="shared" si="7"/>
        <v>0</v>
      </c>
    </row>
    <row r="137" spans="1:31" ht="15.75" customHeight="1" x14ac:dyDescent="0.2">
      <c r="A137" s="246"/>
      <c r="B137" s="250" t="s">
        <v>269</v>
      </c>
      <c r="C137" s="242">
        <v>3</v>
      </c>
      <c r="D137" s="249"/>
      <c r="E137" s="261"/>
      <c r="F137" s="261"/>
      <c r="G137" s="261"/>
      <c r="H137" s="261"/>
      <c r="I137" s="261"/>
      <c r="J137" s="261"/>
      <c r="K137" s="261"/>
      <c r="L137" s="147"/>
      <c r="M137" s="261"/>
      <c r="N137" s="263"/>
      <c r="O137" s="147"/>
      <c r="P137" s="207"/>
      <c r="Q137" s="261"/>
      <c r="R137" s="264"/>
      <c r="S137" s="142"/>
      <c r="T137" s="261"/>
      <c r="U137" s="221"/>
      <c r="V137" s="176"/>
      <c r="W137" s="261"/>
      <c r="X137" s="261"/>
      <c r="Y137" s="261" t="s">
        <v>334</v>
      </c>
      <c r="Z137" s="261" t="s">
        <v>335</v>
      </c>
      <c r="AA137" s="270" t="s">
        <v>336</v>
      </c>
      <c r="AB137" s="147"/>
      <c r="AC137" s="270"/>
      <c r="AD137" s="150">
        <f t="shared" si="4"/>
        <v>3</v>
      </c>
      <c r="AE137">
        <f t="shared" si="7"/>
        <v>3</v>
      </c>
    </row>
    <row r="138" spans="1:31" ht="15.75" hidden="1" customHeight="1" x14ac:dyDescent="0.2">
      <c r="A138" s="253"/>
      <c r="B138" s="252" t="s">
        <v>170</v>
      </c>
      <c r="C138" s="242"/>
      <c r="D138" s="249"/>
      <c r="E138" s="58"/>
      <c r="F138" s="261"/>
      <c r="G138" s="261"/>
      <c r="H138" s="261"/>
      <c r="I138" s="262"/>
      <c r="J138" s="262"/>
      <c r="K138" s="38"/>
      <c r="L138" s="147"/>
      <c r="M138" s="267"/>
      <c r="N138" s="261"/>
      <c r="O138" s="147"/>
      <c r="P138" s="207"/>
      <c r="Q138" s="264"/>
      <c r="R138" s="147"/>
      <c r="S138" s="207"/>
      <c r="T138" s="70"/>
      <c r="U138" s="176"/>
      <c r="V138" s="221"/>
      <c r="W138" s="221"/>
      <c r="X138" s="147"/>
      <c r="Y138" s="255"/>
      <c r="Z138" s="221"/>
      <c r="AA138" s="221"/>
      <c r="AB138" s="147"/>
      <c r="AC138" s="138"/>
      <c r="AD138" s="150">
        <f t="shared" si="4"/>
        <v>0</v>
      </c>
      <c r="AE138">
        <f t="shared" si="7"/>
        <v>0</v>
      </c>
    </row>
    <row r="139" spans="1:31" ht="15.75" customHeight="1" x14ac:dyDescent="0.2">
      <c r="A139" s="253"/>
      <c r="B139" s="252" t="s">
        <v>171</v>
      </c>
      <c r="C139" s="242">
        <v>3</v>
      </c>
      <c r="D139" s="249"/>
      <c r="E139" s="261"/>
      <c r="F139" s="261"/>
      <c r="G139" s="261" t="s">
        <v>318</v>
      </c>
      <c r="H139" s="261" t="s">
        <v>337</v>
      </c>
      <c r="I139" s="261"/>
      <c r="J139" s="261" t="s">
        <v>320</v>
      </c>
      <c r="K139" s="261"/>
      <c r="L139" s="147"/>
      <c r="M139" s="267"/>
      <c r="N139" s="263"/>
      <c r="O139" s="124"/>
      <c r="P139" s="207"/>
      <c r="Q139" s="147"/>
      <c r="R139" s="142"/>
      <c r="S139" s="263"/>
      <c r="T139" s="261"/>
      <c r="U139" s="261"/>
      <c r="V139" s="261"/>
      <c r="W139" s="264"/>
      <c r="X139" s="264"/>
      <c r="Y139" s="131"/>
      <c r="Z139" s="221"/>
      <c r="AA139" s="221"/>
      <c r="AB139" s="270"/>
      <c r="AC139" s="270"/>
      <c r="AD139" s="150">
        <f t="shared" si="4"/>
        <v>3</v>
      </c>
      <c r="AE139">
        <f t="shared" si="7"/>
        <v>3</v>
      </c>
    </row>
    <row r="140" spans="1:31" ht="15.75" hidden="1" customHeight="1" x14ac:dyDescent="0.2">
      <c r="A140" s="253"/>
      <c r="B140" s="252" t="s">
        <v>172</v>
      </c>
      <c r="C140" s="242"/>
      <c r="D140" s="249"/>
      <c r="E140" s="68"/>
      <c r="F140" s="261"/>
      <c r="G140" s="261"/>
      <c r="H140" s="70"/>
      <c r="I140" s="233"/>
      <c r="J140" s="233"/>
      <c r="K140" s="207"/>
      <c r="L140" s="124"/>
      <c r="M140" s="262"/>
      <c r="N140" s="142"/>
      <c r="O140" s="147"/>
      <c r="P140" s="207"/>
      <c r="Q140" s="147"/>
      <c r="R140" s="147"/>
      <c r="S140" s="263"/>
      <c r="T140" s="266"/>
      <c r="U140" s="268"/>
      <c r="V140" s="221"/>
      <c r="W140" s="221"/>
      <c r="X140" s="147"/>
      <c r="Y140" s="255"/>
      <c r="Z140" s="221"/>
      <c r="AA140" s="221"/>
      <c r="AB140" s="147"/>
      <c r="AC140" s="138"/>
      <c r="AD140" s="150">
        <f t="shared" si="4"/>
        <v>0</v>
      </c>
      <c r="AE140">
        <f t="shared" si="7"/>
        <v>0</v>
      </c>
    </row>
    <row r="141" spans="1:31" ht="15.75" customHeight="1" x14ac:dyDescent="0.2">
      <c r="A141" s="253"/>
      <c r="B141" s="252" t="s">
        <v>173</v>
      </c>
      <c r="C141" s="242">
        <v>3</v>
      </c>
      <c r="D141" s="249"/>
      <c r="E141" s="261"/>
      <c r="F141" s="261" t="s">
        <v>317</v>
      </c>
      <c r="G141" s="261"/>
      <c r="H141" s="261"/>
      <c r="I141" s="261"/>
      <c r="J141" s="261" t="s">
        <v>320</v>
      </c>
      <c r="K141" s="265" t="s">
        <v>338</v>
      </c>
      <c r="L141" s="263"/>
      <c r="M141" s="267"/>
      <c r="N141" s="261"/>
      <c r="O141" s="263"/>
      <c r="P141" s="207"/>
      <c r="Q141" s="264"/>
      <c r="R141" s="147"/>
      <c r="S141" s="261"/>
      <c r="T141" s="263"/>
      <c r="U141" s="141"/>
      <c r="V141" s="264"/>
      <c r="W141" s="264"/>
      <c r="X141" s="264"/>
      <c r="Y141" s="261"/>
      <c r="Z141" s="221"/>
      <c r="AA141" s="221"/>
      <c r="AB141" s="147"/>
      <c r="AC141" s="270"/>
      <c r="AD141" s="150">
        <f t="shared" ref="AD141:AD194" si="8">COUNTA(F141:H141,J141:N141,O141:AA141)</f>
        <v>3</v>
      </c>
      <c r="AE141">
        <f t="shared" si="7"/>
        <v>3</v>
      </c>
    </row>
    <row r="142" spans="1:31" ht="15.75" hidden="1" customHeight="1" x14ac:dyDescent="0.2">
      <c r="A142" s="246"/>
      <c r="B142" s="252" t="s">
        <v>174</v>
      </c>
      <c r="C142" s="242"/>
      <c r="D142" s="249"/>
      <c r="E142" s="261"/>
      <c r="F142" s="68"/>
      <c r="G142" s="261"/>
      <c r="H142" s="68"/>
      <c r="I142" s="115"/>
      <c r="J142" s="262"/>
      <c r="K142" s="261"/>
      <c r="L142" s="264"/>
      <c r="M142" s="268"/>
      <c r="N142" s="261"/>
      <c r="O142" s="147"/>
      <c r="P142" s="122"/>
      <c r="Q142" s="147"/>
      <c r="R142" s="147"/>
      <c r="S142" s="263"/>
      <c r="T142" s="266"/>
      <c r="U142" s="268"/>
      <c r="V142" s="221"/>
      <c r="W142" s="221"/>
      <c r="X142" s="147"/>
      <c r="Y142" s="255"/>
      <c r="Z142" s="221"/>
      <c r="AA142" s="221"/>
      <c r="AB142" s="147"/>
      <c r="AC142" s="270"/>
      <c r="AD142" s="150">
        <f t="shared" si="8"/>
        <v>0</v>
      </c>
    </row>
    <row r="143" spans="1:31" ht="15.75" hidden="1" customHeight="1" x14ac:dyDescent="0.2">
      <c r="A143" s="253"/>
      <c r="B143" s="252" t="s">
        <v>175</v>
      </c>
      <c r="C143" s="242"/>
      <c r="D143" s="249"/>
      <c r="E143" s="261"/>
      <c r="F143" s="68"/>
      <c r="G143" s="68"/>
      <c r="H143" s="261"/>
      <c r="I143" s="262"/>
      <c r="J143" s="115"/>
      <c r="K143" s="261"/>
      <c r="L143" s="147"/>
      <c r="M143" s="267"/>
      <c r="N143" s="261"/>
      <c r="O143" s="147"/>
      <c r="P143" s="263"/>
      <c r="Q143" s="261"/>
      <c r="R143" s="147"/>
      <c r="S143" s="261"/>
      <c r="T143" s="266"/>
      <c r="U143" s="141"/>
      <c r="V143" s="264"/>
      <c r="W143" s="264"/>
      <c r="X143" s="138"/>
      <c r="Y143" s="264"/>
      <c r="Z143" s="264"/>
      <c r="AA143" s="131"/>
      <c r="AB143" s="138"/>
      <c r="AC143" s="270"/>
      <c r="AD143" s="150">
        <f t="shared" si="8"/>
        <v>0</v>
      </c>
    </row>
    <row r="144" spans="1:31" ht="15.75" hidden="1" customHeight="1" x14ac:dyDescent="0.2">
      <c r="A144" s="246"/>
      <c r="B144" s="252" t="s">
        <v>176</v>
      </c>
      <c r="C144" s="242"/>
      <c r="D144" s="249"/>
      <c r="E144" s="261"/>
      <c r="F144" s="68"/>
      <c r="G144" s="261"/>
      <c r="H144" s="261"/>
      <c r="I144" s="262"/>
      <c r="J144" s="262"/>
      <c r="K144" s="265"/>
      <c r="L144" s="147"/>
      <c r="M144" s="262"/>
      <c r="N144" s="263"/>
      <c r="O144" s="147"/>
      <c r="P144" s="207"/>
      <c r="Q144" s="264"/>
      <c r="R144" s="264"/>
      <c r="S144" s="142"/>
      <c r="T144" s="262"/>
      <c r="U144" s="268"/>
      <c r="V144" s="221"/>
      <c r="W144" s="264"/>
      <c r="X144" s="147"/>
      <c r="Y144" s="131"/>
      <c r="Z144" s="264"/>
      <c r="AA144" s="221"/>
      <c r="AB144" s="147"/>
      <c r="AC144" s="138"/>
      <c r="AD144" s="150">
        <f t="shared" si="8"/>
        <v>0</v>
      </c>
    </row>
    <row r="145" spans="1:31" ht="15.75" hidden="1" customHeight="1" x14ac:dyDescent="0.2">
      <c r="A145" s="246"/>
      <c r="B145" s="252" t="s">
        <v>177</v>
      </c>
      <c r="C145" s="242"/>
      <c r="D145" s="249"/>
      <c r="E145" s="68"/>
      <c r="F145" s="261"/>
      <c r="G145" s="261"/>
      <c r="H145" s="261"/>
      <c r="I145" s="261"/>
      <c r="J145" s="261"/>
      <c r="K145" s="265"/>
      <c r="L145" s="264"/>
      <c r="M145" s="262"/>
      <c r="N145" s="261"/>
      <c r="O145" s="264"/>
      <c r="P145" s="122"/>
      <c r="Q145" s="264"/>
      <c r="R145" s="264"/>
      <c r="S145" s="261"/>
      <c r="T145" s="262"/>
      <c r="U145" s="262"/>
      <c r="V145" s="264"/>
      <c r="W145" s="141"/>
      <c r="X145" s="264"/>
      <c r="Y145" s="261"/>
      <c r="Z145" s="264"/>
      <c r="AA145" s="270"/>
      <c r="AB145" s="270"/>
      <c r="AC145" s="138"/>
      <c r="AD145" s="150">
        <f t="shared" si="8"/>
        <v>0</v>
      </c>
    </row>
    <row r="146" spans="1:31" ht="15.75" hidden="1" customHeight="1" x14ac:dyDescent="0.2">
      <c r="A146" s="253"/>
      <c r="B146" s="252" t="s">
        <v>178</v>
      </c>
      <c r="C146" s="242"/>
      <c r="D146" s="249"/>
      <c r="E146" s="261"/>
      <c r="F146" s="261"/>
      <c r="G146" s="261"/>
      <c r="H146" s="261"/>
      <c r="I146" s="261"/>
      <c r="J146" s="261"/>
      <c r="K146" s="261"/>
      <c r="L146" s="124"/>
      <c r="M146" s="261"/>
      <c r="N146" s="261"/>
      <c r="O146" s="264"/>
      <c r="P146" s="207"/>
      <c r="Q146" s="124"/>
      <c r="R146" s="264"/>
      <c r="S146" s="261"/>
      <c r="T146" s="224"/>
      <c r="U146" s="262"/>
      <c r="V146" s="264"/>
      <c r="W146" s="264"/>
      <c r="X146" s="264"/>
      <c r="Y146" s="264"/>
      <c r="Z146" s="264"/>
      <c r="AA146" s="221"/>
      <c r="AB146" s="138"/>
      <c r="AC146" s="138"/>
      <c r="AD146" s="150">
        <f t="shared" si="8"/>
        <v>0</v>
      </c>
    </row>
    <row r="147" spans="1:31" ht="15.75" customHeight="1" x14ac:dyDescent="0.2">
      <c r="A147" s="253"/>
      <c r="B147" s="250" t="s">
        <v>179</v>
      </c>
      <c r="C147" s="242">
        <v>3</v>
      </c>
      <c r="D147" s="249"/>
      <c r="E147" s="261"/>
      <c r="F147" s="261"/>
      <c r="G147" s="261"/>
      <c r="H147" s="261"/>
      <c r="I147" s="261"/>
      <c r="J147" s="261"/>
      <c r="K147" s="261"/>
      <c r="L147" s="264"/>
      <c r="M147" s="261"/>
      <c r="N147" s="261"/>
      <c r="O147" s="261"/>
      <c r="P147" s="261"/>
      <c r="Q147" s="264"/>
      <c r="R147" s="147"/>
      <c r="S147" s="261" t="s">
        <v>328</v>
      </c>
      <c r="T147" s="261" t="s">
        <v>329</v>
      </c>
      <c r="U147" s="262" t="s">
        <v>330</v>
      </c>
      <c r="V147" s="264"/>
      <c r="W147" s="261"/>
      <c r="X147" s="264"/>
      <c r="Y147" s="264"/>
      <c r="Z147" s="264"/>
      <c r="AA147" s="270"/>
      <c r="AB147" s="147"/>
      <c r="AC147" s="138"/>
      <c r="AD147" s="150">
        <f t="shared" si="8"/>
        <v>3</v>
      </c>
      <c r="AE147">
        <f>COUNTA(E147:AC147)</f>
        <v>3</v>
      </c>
    </row>
    <row r="148" spans="1:31" ht="15.75" hidden="1" customHeight="1" x14ac:dyDescent="0.2">
      <c r="A148" s="253"/>
      <c r="B148" s="252" t="s">
        <v>180</v>
      </c>
      <c r="C148" s="242"/>
      <c r="D148" s="249"/>
      <c r="E148" s="261"/>
      <c r="F148" s="261"/>
      <c r="G148" s="261"/>
      <c r="H148" s="261"/>
      <c r="I148" s="261"/>
      <c r="J148" s="261"/>
      <c r="K148" s="261"/>
      <c r="L148" s="147"/>
      <c r="M148" s="261"/>
      <c r="N148" s="261"/>
      <c r="O148" s="261"/>
      <c r="P148" s="207"/>
      <c r="Q148" s="142"/>
      <c r="R148" s="264"/>
      <c r="S148" s="263"/>
      <c r="T148" s="266"/>
      <c r="U148" s="141"/>
      <c r="V148" s="221"/>
      <c r="W148" s="261"/>
      <c r="X148" s="138"/>
      <c r="Y148" s="141"/>
      <c r="Z148" s="177"/>
      <c r="AA148" s="270"/>
      <c r="AB148" s="147"/>
      <c r="AC148" s="270"/>
      <c r="AD148" s="150">
        <f t="shared" si="8"/>
        <v>0</v>
      </c>
      <c r="AE148">
        <f>COUNTA(E148:AC148)</f>
        <v>0</v>
      </c>
    </row>
    <row r="149" spans="1:31" ht="15.75" hidden="1" customHeight="1" x14ac:dyDescent="0.2">
      <c r="A149" s="253"/>
      <c r="B149" s="252" t="s">
        <v>181</v>
      </c>
      <c r="C149" s="242"/>
      <c r="D149" s="249"/>
      <c r="E149" s="261"/>
      <c r="F149" s="261"/>
      <c r="G149" s="261"/>
      <c r="H149" s="261"/>
      <c r="I149" s="261"/>
      <c r="J149" s="261"/>
      <c r="K149" s="261"/>
      <c r="L149" s="124"/>
      <c r="M149" s="261"/>
      <c r="N149" s="261"/>
      <c r="O149" s="116"/>
      <c r="P149" s="52"/>
      <c r="Q149" s="116"/>
      <c r="R149" s="124"/>
      <c r="S149" s="261"/>
      <c r="T149" s="266"/>
      <c r="U149" s="267"/>
      <c r="V149" s="131"/>
      <c r="W149" s="131"/>
      <c r="X149" s="138"/>
      <c r="Y149" s="131"/>
      <c r="Z149" s="221"/>
      <c r="AA149" s="131"/>
      <c r="AB149" s="270"/>
      <c r="AC149" s="138"/>
      <c r="AD149" s="150">
        <f t="shared" si="8"/>
        <v>0</v>
      </c>
    </row>
    <row r="150" spans="1:31" ht="15.75" customHeight="1" x14ac:dyDescent="0.2">
      <c r="A150" s="246"/>
      <c r="B150" s="250" t="s">
        <v>276</v>
      </c>
      <c r="C150" s="242">
        <v>3</v>
      </c>
      <c r="D150" s="249"/>
      <c r="E150" s="261"/>
      <c r="F150" s="261"/>
      <c r="G150" s="261"/>
      <c r="H150" s="261"/>
      <c r="I150" s="261"/>
      <c r="J150" s="261"/>
      <c r="K150" s="261"/>
      <c r="L150" s="147"/>
      <c r="M150" s="261"/>
      <c r="N150" s="263"/>
      <c r="O150" s="263"/>
      <c r="P150" s="207"/>
      <c r="Q150" s="261"/>
      <c r="R150" s="264"/>
      <c r="S150" s="142"/>
      <c r="T150" s="261"/>
      <c r="U150" s="176"/>
      <c r="V150" s="221"/>
      <c r="W150" s="270"/>
      <c r="X150" s="261" t="s">
        <v>333</v>
      </c>
      <c r="Y150" s="131"/>
      <c r="Z150" s="264" t="s">
        <v>335</v>
      </c>
      <c r="AA150" s="270" t="s">
        <v>336</v>
      </c>
      <c r="AB150" s="138"/>
      <c r="AC150" s="138"/>
      <c r="AD150" s="150">
        <f t="shared" si="8"/>
        <v>3</v>
      </c>
      <c r="AE150">
        <f t="shared" ref="AE150" si="9">COUNTA(E150:AC150)</f>
        <v>3</v>
      </c>
    </row>
    <row r="151" spans="1:31" ht="15.75" hidden="1" customHeight="1" x14ac:dyDescent="0.2">
      <c r="A151" s="253"/>
      <c r="B151" s="252" t="s">
        <v>183</v>
      </c>
      <c r="C151" s="242"/>
      <c r="D151" s="249"/>
      <c r="E151" s="261"/>
      <c r="F151" s="261"/>
      <c r="G151" s="261"/>
      <c r="H151" s="261"/>
      <c r="I151" s="261"/>
      <c r="J151" s="68"/>
      <c r="K151" s="261"/>
      <c r="L151" s="264"/>
      <c r="M151" s="262"/>
      <c r="N151" s="261"/>
      <c r="O151" s="264"/>
      <c r="P151" s="265"/>
      <c r="Q151" s="124"/>
      <c r="R151" s="264"/>
      <c r="S151" s="263"/>
      <c r="T151" s="262"/>
      <c r="U151" s="267"/>
      <c r="V151" s="264"/>
      <c r="W151" s="141"/>
      <c r="X151" s="138"/>
      <c r="Y151" s="264"/>
      <c r="Z151" s="261"/>
      <c r="AA151" s="270"/>
      <c r="AB151" s="270"/>
      <c r="AC151" s="138"/>
      <c r="AD151" s="150">
        <f t="shared" si="8"/>
        <v>0</v>
      </c>
    </row>
    <row r="152" spans="1:31" ht="15.75" hidden="1" customHeight="1" x14ac:dyDescent="0.2">
      <c r="A152" s="253"/>
      <c r="B152" s="252" t="s">
        <v>184</v>
      </c>
      <c r="C152" s="242"/>
      <c r="D152" s="249"/>
      <c r="E152" s="261"/>
      <c r="F152" s="68"/>
      <c r="G152" s="68"/>
      <c r="H152" s="261"/>
      <c r="I152" s="261"/>
      <c r="J152" s="261"/>
      <c r="K152" s="263"/>
      <c r="L152" s="147"/>
      <c r="M152" s="268"/>
      <c r="N152" s="263"/>
      <c r="O152" s="264"/>
      <c r="P152" s="122"/>
      <c r="Q152" s="147"/>
      <c r="R152" s="264"/>
      <c r="S152" s="261"/>
      <c r="T152" s="224"/>
      <c r="U152" s="262"/>
      <c r="V152" s="221"/>
      <c r="W152" s="268"/>
      <c r="X152" s="264"/>
      <c r="Y152" s="298"/>
      <c r="Z152" s="264"/>
      <c r="AA152" s="221"/>
      <c r="AB152" s="147"/>
      <c r="AC152" s="138"/>
      <c r="AD152" s="150">
        <f t="shared" si="8"/>
        <v>0</v>
      </c>
    </row>
    <row r="153" spans="1:31" ht="15.75" hidden="1" customHeight="1" x14ac:dyDescent="0.2">
      <c r="A153" s="253"/>
      <c r="B153" s="252" t="s">
        <v>185</v>
      </c>
      <c r="C153" s="242"/>
      <c r="D153" s="249"/>
      <c r="E153" s="261"/>
      <c r="F153" s="261"/>
      <c r="G153" s="261"/>
      <c r="H153" s="68"/>
      <c r="I153" s="68"/>
      <c r="J153" s="68"/>
      <c r="K153" s="261"/>
      <c r="L153" s="263"/>
      <c r="M153" s="262"/>
      <c r="N153" s="263"/>
      <c r="O153" s="124"/>
      <c r="P153" s="207"/>
      <c r="Q153" s="147"/>
      <c r="R153" s="124"/>
      <c r="S153" s="263"/>
      <c r="T153" s="262"/>
      <c r="U153" s="268"/>
      <c r="V153" s="131"/>
      <c r="W153" s="268"/>
      <c r="X153" s="147"/>
      <c r="Y153" s="262"/>
      <c r="Z153" s="176"/>
      <c r="AA153" s="221"/>
      <c r="AB153" s="270"/>
      <c r="AC153" s="138"/>
      <c r="AD153" s="150">
        <f t="shared" si="8"/>
        <v>0</v>
      </c>
      <c r="AE153">
        <f>COUNTA(E153:AC153)</f>
        <v>0</v>
      </c>
    </row>
    <row r="154" spans="1:31" ht="15.75" customHeight="1" x14ac:dyDescent="0.2">
      <c r="A154" s="246"/>
      <c r="B154" s="250" t="s">
        <v>186</v>
      </c>
      <c r="C154" s="242">
        <v>3</v>
      </c>
      <c r="D154" s="249"/>
      <c r="E154" s="261"/>
      <c r="F154" s="261"/>
      <c r="G154" s="261"/>
      <c r="H154" s="261"/>
      <c r="I154" s="261"/>
      <c r="J154" s="261"/>
      <c r="K154" s="261"/>
      <c r="L154" s="147"/>
      <c r="M154" s="262"/>
      <c r="N154" s="263"/>
      <c r="O154" s="147"/>
      <c r="P154" s="207"/>
      <c r="Q154" s="264"/>
      <c r="R154" s="264"/>
      <c r="S154" s="142"/>
      <c r="T154" s="262"/>
      <c r="U154" s="176"/>
      <c r="V154" s="221"/>
      <c r="W154" s="270"/>
      <c r="X154" s="264" t="s">
        <v>333</v>
      </c>
      <c r="Y154" s="131"/>
      <c r="Z154" s="264" t="s">
        <v>335</v>
      </c>
      <c r="AA154" s="270" t="s">
        <v>336</v>
      </c>
      <c r="AB154" s="147"/>
      <c r="AC154" s="138"/>
      <c r="AD154" s="150">
        <f t="shared" si="8"/>
        <v>3</v>
      </c>
      <c r="AE154">
        <f>COUNTA(E154:AC154)</f>
        <v>3</v>
      </c>
    </row>
    <row r="155" spans="1:31" ht="15.75" hidden="1" customHeight="1" x14ac:dyDescent="0.2">
      <c r="A155" s="253"/>
      <c r="B155" s="252" t="s">
        <v>187</v>
      </c>
      <c r="C155" s="242"/>
      <c r="D155" s="249"/>
      <c r="E155" s="261"/>
      <c r="F155" s="261"/>
      <c r="G155" s="261"/>
      <c r="H155" s="68"/>
      <c r="I155" s="68"/>
      <c r="J155" s="68"/>
      <c r="K155" s="261"/>
      <c r="L155" s="147"/>
      <c r="M155" s="267"/>
      <c r="N155" s="263"/>
      <c r="O155" s="124"/>
      <c r="P155" s="265"/>
      <c r="Q155" s="264"/>
      <c r="R155" s="124"/>
      <c r="S155" s="261"/>
      <c r="T155" s="263"/>
      <c r="U155" s="268"/>
      <c r="V155" s="141"/>
      <c r="W155" s="221"/>
      <c r="X155" s="147"/>
      <c r="Y155" s="131"/>
      <c r="Z155" s="221"/>
      <c r="AA155" s="221"/>
      <c r="AB155" s="270"/>
      <c r="AC155" s="138"/>
      <c r="AD155" s="150">
        <f t="shared" si="8"/>
        <v>0</v>
      </c>
      <c r="AE155">
        <f>COUNTA(E155:AC155)</f>
        <v>0</v>
      </c>
    </row>
    <row r="156" spans="1:31" ht="15.75" customHeight="1" x14ac:dyDescent="0.2">
      <c r="A156" s="246">
        <v>79</v>
      </c>
      <c r="B156" s="252" t="s">
        <v>188</v>
      </c>
      <c r="C156" s="242">
        <v>2</v>
      </c>
      <c r="D156" s="249" t="s">
        <v>19</v>
      </c>
      <c r="E156" s="261"/>
      <c r="F156" s="261" t="s">
        <v>317</v>
      </c>
      <c r="G156" s="261" t="s">
        <v>318</v>
      </c>
      <c r="H156" s="261"/>
      <c r="I156" s="261"/>
      <c r="J156" s="261"/>
      <c r="K156" s="261"/>
      <c r="L156" s="261"/>
      <c r="M156" s="261"/>
      <c r="N156" s="261"/>
      <c r="O156" s="264"/>
      <c r="P156" s="265"/>
      <c r="Q156" s="264"/>
      <c r="R156" s="264"/>
      <c r="S156" s="261"/>
      <c r="T156" s="261"/>
      <c r="U156" s="262"/>
      <c r="V156" s="261"/>
      <c r="W156" s="141"/>
      <c r="X156" s="261"/>
      <c r="Y156" s="264"/>
      <c r="Z156" s="264"/>
      <c r="AA156" s="221"/>
      <c r="AB156" s="270"/>
      <c r="AC156" s="270"/>
      <c r="AD156" s="150">
        <f t="shared" si="8"/>
        <v>2</v>
      </c>
      <c r="AE156">
        <f>COUNTA(E156:AC156)</f>
        <v>2</v>
      </c>
    </row>
    <row r="157" spans="1:31" ht="15.75" hidden="1" customHeight="1" x14ac:dyDescent="0.2">
      <c r="A157" s="253"/>
      <c r="B157" s="252" t="s">
        <v>189</v>
      </c>
      <c r="C157" s="242"/>
      <c r="D157" s="249"/>
      <c r="E157" s="68"/>
      <c r="F157" s="261"/>
      <c r="G157" s="261"/>
      <c r="H157" s="261"/>
      <c r="I157" s="261"/>
      <c r="J157" s="68"/>
      <c r="K157" s="133"/>
      <c r="L157" s="147"/>
      <c r="M157" s="224"/>
      <c r="N157" s="261"/>
      <c r="O157" s="264"/>
      <c r="P157" s="122"/>
      <c r="Q157" s="124"/>
      <c r="R157" s="124"/>
      <c r="S157" s="142"/>
      <c r="T157" s="262"/>
      <c r="U157" s="262"/>
      <c r="V157" s="264"/>
      <c r="W157" s="141"/>
      <c r="X157" s="147"/>
      <c r="Y157" s="264"/>
      <c r="Z157" s="221"/>
      <c r="AA157" s="221"/>
      <c r="AB157" s="138"/>
      <c r="AC157" s="138"/>
      <c r="AD157" s="150">
        <f t="shared" si="8"/>
        <v>0</v>
      </c>
      <c r="AE157">
        <f>COUNTA(E157:AC157)</f>
        <v>0</v>
      </c>
    </row>
    <row r="158" spans="1:31" ht="15.75" hidden="1" customHeight="1" x14ac:dyDescent="0.2">
      <c r="A158" s="246"/>
      <c r="B158" s="252" t="s">
        <v>190</v>
      </c>
      <c r="C158" s="242"/>
      <c r="D158" s="249"/>
      <c r="E158" s="261"/>
      <c r="F158" s="68"/>
      <c r="G158" s="261"/>
      <c r="H158" s="261"/>
      <c r="I158" s="262"/>
      <c r="J158" s="262"/>
      <c r="K158" s="261"/>
      <c r="L158" s="147"/>
      <c r="M158" s="262"/>
      <c r="N158" s="263"/>
      <c r="O158" s="147"/>
      <c r="P158" s="207"/>
      <c r="Q158" s="261"/>
      <c r="R158" s="264"/>
      <c r="S158" s="142"/>
      <c r="T158" s="262"/>
      <c r="U158" s="268"/>
      <c r="V158" s="221"/>
      <c r="W158" s="264"/>
      <c r="X158" s="147"/>
      <c r="Y158" s="131"/>
      <c r="Z158" s="221"/>
      <c r="AA158" s="221"/>
      <c r="AB158" s="138"/>
      <c r="AC158" s="138"/>
      <c r="AD158" s="150">
        <f t="shared" si="8"/>
        <v>0</v>
      </c>
    </row>
    <row r="159" spans="1:31" ht="15.75" customHeight="1" x14ac:dyDescent="0.2">
      <c r="A159" s="253">
        <v>80</v>
      </c>
      <c r="B159" s="250" t="s">
        <v>191</v>
      </c>
      <c r="C159" s="242">
        <v>2</v>
      </c>
      <c r="D159" s="249"/>
      <c r="E159" s="261"/>
      <c r="F159" s="68"/>
      <c r="G159" s="261"/>
      <c r="H159" s="68"/>
      <c r="I159" s="115"/>
      <c r="J159" s="262"/>
      <c r="K159" s="263"/>
      <c r="L159" s="147"/>
      <c r="M159" s="261"/>
      <c r="N159" s="261"/>
      <c r="O159" s="124"/>
      <c r="P159" s="207"/>
      <c r="Q159" s="264" t="s">
        <v>326</v>
      </c>
      <c r="R159" s="116"/>
      <c r="S159" s="261"/>
      <c r="T159" s="262" t="s">
        <v>329</v>
      </c>
      <c r="U159" s="262"/>
      <c r="V159" s="264"/>
      <c r="W159" s="176"/>
      <c r="X159" s="264"/>
      <c r="Y159" s="255"/>
      <c r="Z159" s="221"/>
      <c r="AA159" s="221"/>
      <c r="AB159" s="147"/>
      <c r="AC159" s="270"/>
      <c r="AD159" s="150">
        <f t="shared" si="8"/>
        <v>2</v>
      </c>
      <c r="AE159">
        <f t="shared" ref="AE159:AE179" si="10">COUNTA(E159:AC159)</f>
        <v>2</v>
      </c>
    </row>
    <row r="160" spans="1:31" ht="15.75" customHeight="1" x14ac:dyDescent="0.2">
      <c r="A160" s="246"/>
      <c r="B160" s="252" t="s">
        <v>55</v>
      </c>
      <c r="C160" s="242">
        <v>2</v>
      </c>
      <c r="D160" s="249"/>
      <c r="E160" s="261" t="s">
        <v>316</v>
      </c>
      <c r="F160" s="261" t="s">
        <v>317</v>
      </c>
      <c r="G160" s="261"/>
      <c r="H160" s="261"/>
      <c r="I160" s="262"/>
      <c r="J160" s="262"/>
      <c r="K160" s="261"/>
      <c r="L160" s="264"/>
      <c r="M160" s="261"/>
      <c r="N160" s="261"/>
      <c r="O160" s="264"/>
      <c r="P160" s="261"/>
      <c r="Q160" s="262"/>
      <c r="R160" s="262"/>
      <c r="S160" s="261"/>
      <c r="T160" s="262"/>
      <c r="U160" s="267"/>
      <c r="V160" s="131"/>
      <c r="W160" s="131"/>
      <c r="X160" s="264"/>
      <c r="Y160" s="298"/>
      <c r="Z160" s="176"/>
      <c r="AA160" s="221"/>
      <c r="AB160" s="147"/>
      <c r="AC160" s="270"/>
      <c r="AD160" s="150">
        <f t="shared" si="8"/>
        <v>1</v>
      </c>
      <c r="AE160">
        <f t="shared" si="10"/>
        <v>2</v>
      </c>
    </row>
    <row r="161" spans="1:31" ht="15.75" customHeight="1" x14ac:dyDescent="0.2">
      <c r="A161" s="246"/>
      <c r="B161" s="250" t="s">
        <v>242</v>
      </c>
      <c r="C161" s="242">
        <v>2</v>
      </c>
      <c r="D161" s="249"/>
      <c r="E161" s="261"/>
      <c r="F161" s="261"/>
      <c r="G161" s="261"/>
      <c r="H161" s="261"/>
      <c r="I161" s="262"/>
      <c r="J161" s="262"/>
      <c r="K161" s="261"/>
      <c r="L161" s="147"/>
      <c r="M161" s="261"/>
      <c r="N161" s="263"/>
      <c r="O161" s="147"/>
      <c r="P161" s="263"/>
      <c r="Q161" s="262"/>
      <c r="R161" s="262"/>
      <c r="S161" s="142"/>
      <c r="T161" s="261"/>
      <c r="U161" s="268"/>
      <c r="V161" s="221"/>
      <c r="W161" s="270"/>
      <c r="X161" s="261"/>
      <c r="Y161" s="267"/>
      <c r="Z161" s="264" t="s">
        <v>335</v>
      </c>
      <c r="AA161" s="270" t="s">
        <v>336</v>
      </c>
      <c r="AB161" s="138"/>
      <c r="AC161" s="138"/>
      <c r="AD161" s="150">
        <f t="shared" si="8"/>
        <v>2</v>
      </c>
      <c r="AE161">
        <f t="shared" si="10"/>
        <v>2</v>
      </c>
    </row>
    <row r="162" spans="1:31" ht="15.75" customHeight="1" x14ac:dyDescent="0.2">
      <c r="A162" s="253"/>
      <c r="B162" s="250" t="s">
        <v>194</v>
      </c>
      <c r="C162" s="242">
        <v>2</v>
      </c>
      <c r="D162" s="249"/>
      <c r="E162" s="261"/>
      <c r="F162" s="261"/>
      <c r="G162" s="261"/>
      <c r="H162" s="261"/>
      <c r="I162" s="262"/>
      <c r="J162" s="262"/>
      <c r="K162" s="261"/>
      <c r="L162" s="264"/>
      <c r="M162" s="261" t="s">
        <v>322</v>
      </c>
      <c r="N162" s="261"/>
      <c r="O162" s="264"/>
      <c r="P162" s="261"/>
      <c r="Q162" s="262"/>
      <c r="R162" s="266"/>
      <c r="S162" s="263"/>
      <c r="T162" s="262"/>
      <c r="U162" s="268"/>
      <c r="V162" s="264"/>
      <c r="W162" s="264"/>
      <c r="X162" s="261"/>
      <c r="Y162" s="262"/>
      <c r="Z162" s="264"/>
      <c r="AA162" s="270" t="s">
        <v>336</v>
      </c>
      <c r="AB162" s="147"/>
      <c r="AC162" s="270"/>
      <c r="AD162" s="150">
        <f t="shared" si="8"/>
        <v>2</v>
      </c>
    </row>
    <row r="163" spans="1:31" ht="15.75" customHeight="1" x14ac:dyDescent="0.2">
      <c r="A163" s="246"/>
      <c r="B163" s="252" t="s">
        <v>246</v>
      </c>
      <c r="C163" s="242">
        <v>2</v>
      </c>
      <c r="D163" s="249"/>
      <c r="E163" s="261"/>
      <c r="F163" s="261" t="s">
        <v>317</v>
      </c>
      <c r="G163" s="261"/>
      <c r="H163" s="68"/>
      <c r="I163" s="115"/>
      <c r="J163" s="262"/>
      <c r="K163" s="261"/>
      <c r="L163" s="147"/>
      <c r="M163" s="261"/>
      <c r="N163" s="261"/>
      <c r="O163" s="264"/>
      <c r="P163" s="263"/>
      <c r="Q163" s="266"/>
      <c r="R163" s="224"/>
      <c r="S163" s="261"/>
      <c r="T163" s="262"/>
      <c r="U163" s="268"/>
      <c r="V163" s="221"/>
      <c r="W163" s="264"/>
      <c r="X163" s="296"/>
      <c r="Y163" s="262"/>
      <c r="Z163" s="264"/>
      <c r="AA163" s="270" t="s">
        <v>336</v>
      </c>
      <c r="AB163" s="147"/>
      <c r="AC163" s="138"/>
      <c r="AD163" s="150">
        <f t="shared" si="8"/>
        <v>2</v>
      </c>
    </row>
    <row r="164" spans="1:31" ht="15.75" customHeight="1" x14ac:dyDescent="0.2">
      <c r="A164" s="253"/>
      <c r="B164" s="252" t="s">
        <v>138</v>
      </c>
      <c r="C164" s="242">
        <v>2</v>
      </c>
      <c r="D164" s="249"/>
      <c r="E164" s="261"/>
      <c r="F164" s="261"/>
      <c r="G164" s="261"/>
      <c r="H164" s="68"/>
      <c r="I164" s="115"/>
      <c r="J164" s="233"/>
      <c r="K164" s="261"/>
      <c r="L164" s="147"/>
      <c r="M164" s="261"/>
      <c r="N164" s="261"/>
      <c r="O164" s="264"/>
      <c r="P164" s="142"/>
      <c r="Q164" s="262" t="s">
        <v>326</v>
      </c>
      <c r="R164" s="262" t="s">
        <v>327</v>
      </c>
      <c r="S164" s="263"/>
      <c r="T164" s="233"/>
      <c r="U164" s="233"/>
      <c r="V164" s="131"/>
      <c r="W164" s="264"/>
      <c r="X164" s="296"/>
      <c r="Y164" s="267"/>
      <c r="Z164" s="116"/>
      <c r="AA164" s="221"/>
      <c r="AB164" s="147"/>
      <c r="AC164" s="138"/>
      <c r="AD164" s="150">
        <f t="shared" si="8"/>
        <v>2</v>
      </c>
    </row>
    <row r="165" spans="1:31" ht="15.75" customHeight="1" x14ac:dyDescent="0.2">
      <c r="A165" s="253"/>
      <c r="B165" s="252" t="s">
        <v>197</v>
      </c>
      <c r="C165" s="242">
        <v>2</v>
      </c>
      <c r="D165" s="249"/>
      <c r="E165" s="68"/>
      <c r="F165" s="261"/>
      <c r="G165" s="261"/>
      <c r="H165" s="261"/>
      <c r="I165" s="262"/>
      <c r="J165" s="262"/>
      <c r="K165" s="261"/>
      <c r="L165" s="264"/>
      <c r="M165" s="261"/>
      <c r="N165" s="261"/>
      <c r="O165" s="264"/>
      <c r="P165" s="261" t="s">
        <v>325</v>
      </c>
      <c r="Q165" s="262"/>
      <c r="R165" s="262"/>
      <c r="S165" s="261"/>
      <c r="T165" s="262"/>
      <c r="U165" s="262"/>
      <c r="V165" s="264"/>
      <c r="W165" s="264"/>
      <c r="X165" s="261"/>
      <c r="Y165" s="262"/>
      <c r="Z165" s="221"/>
      <c r="AA165" s="270" t="s">
        <v>336</v>
      </c>
      <c r="AB165" s="147"/>
      <c r="AC165" s="270"/>
      <c r="AD165" s="150">
        <f t="shared" si="8"/>
        <v>2</v>
      </c>
    </row>
    <row r="166" spans="1:31" ht="15.75" customHeight="1" x14ac:dyDescent="0.2">
      <c r="A166" s="253"/>
      <c r="B166" s="252" t="s">
        <v>110</v>
      </c>
      <c r="C166" s="242">
        <v>2</v>
      </c>
      <c r="D166" s="249"/>
      <c r="E166" s="261" t="s">
        <v>316</v>
      </c>
      <c r="F166" s="261"/>
      <c r="G166" s="261"/>
      <c r="H166" s="261"/>
      <c r="I166" s="262"/>
      <c r="J166" s="115"/>
      <c r="K166" s="263"/>
      <c r="L166" s="147"/>
      <c r="M166" s="141"/>
      <c r="N166" s="261"/>
      <c r="O166" s="147"/>
      <c r="P166" s="261" t="s">
        <v>325</v>
      </c>
      <c r="Q166" s="224"/>
      <c r="R166" s="266"/>
      <c r="S166" s="261"/>
      <c r="T166" s="266"/>
      <c r="U166" s="267"/>
      <c r="V166" s="264"/>
      <c r="W166" s="264"/>
      <c r="X166" s="263"/>
      <c r="Y166" s="319"/>
      <c r="Z166" s="131"/>
      <c r="AA166" s="221"/>
      <c r="AB166" s="270"/>
      <c r="AC166" s="138"/>
      <c r="AD166" s="150">
        <f t="shared" si="8"/>
        <v>1</v>
      </c>
    </row>
    <row r="167" spans="1:31" ht="15.75" customHeight="1" x14ac:dyDescent="0.2">
      <c r="A167" s="253"/>
      <c r="B167" s="252" t="s">
        <v>159</v>
      </c>
      <c r="C167" s="242">
        <v>2</v>
      </c>
      <c r="D167" s="249"/>
      <c r="E167" s="261"/>
      <c r="F167" s="261"/>
      <c r="G167" s="261"/>
      <c r="H167" s="261"/>
      <c r="I167" s="262"/>
      <c r="J167" s="262"/>
      <c r="K167" s="261"/>
      <c r="L167" s="147"/>
      <c r="M167" s="261" t="s">
        <v>322</v>
      </c>
      <c r="N167" s="263"/>
      <c r="O167" s="264"/>
      <c r="P167" s="261" t="s">
        <v>325</v>
      </c>
      <c r="Q167" s="233"/>
      <c r="R167" s="224"/>
      <c r="S167" s="263"/>
      <c r="T167" s="224"/>
      <c r="U167" s="267"/>
      <c r="V167" s="221"/>
      <c r="W167" s="131"/>
      <c r="X167" s="263"/>
      <c r="Y167" s="302"/>
      <c r="Z167" s="221"/>
      <c r="AA167" s="221"/>
      <c r="AB167" s="147"/>
      <c r="AC167" s="270"/>
      <c r="AD167" s="150">
        <f t="shared" si="8"/>
        <v>2</v>
      </c>
    </row>
    <row r="168" spans="1:31" ht="15.75" customHeight="1" x14ac:dyDescent="0.2">
      <c r="A168" s="253"/>
      <c r="B168" s="252" t="s">
        <v>241</v>
      </c>
      <c r="C168" s="242">
        <v>2</v>
      </c>
      <c r="D168" s="249"/>
      <c r="E168" s="261"/>
      <c r="F168" s="261"/>
      <c r="G168" s="68"/>
      <c r="H168" s="68"/>
      <c r="I168" s="115"/>
      <c r="J168" s="262"/>
      <c r="K168" s="261"/>
      <c r="L168" s="147"/>
      <c r="M168" s="261"/>
      <c r="N168" s="261"/>
      <c r="O168" s="147"/>
      <c r="P168" s="261" t="s">
        <v>325</v>
      </c>
      <c r="Q168" s="224"/>
      <c r="R168" s="262"/>
      <c r="S168" s="263"/>
      <c r="T168" s="266"/>
      <c r="U168" s="267"/>
      <c r="V168" s="221"/>
      <c r="W168" s="264"/>
      <c r="X168" s="138"/>
      <c r="Y168" s="267"/>
      <c r="Z168" s="264"/>
      <c r="AA168" s="270" t="s">
        <v>336</v>
      </c>
      <c r="AB168" s="270"/>
      <c r="AC168" s="138"/>
      <c r="AD168" s="150">
        <f t="shared" si="8"/>
        <v>2</v>
      </c>
      <c r="AE168">
        <f t="shared" si="10"/>
        <v>2</v>
      </c>
    </row>
    <row r="169" spans="1:31" ht="15.75" customHeight="1" x14ac:dyDescent="0.2">
      <c r="A169" s="253"/>
      <c r="B169" s="252" t="s">
        <v>218</v>
      </c>
      <c r="C169" s="242">
        <v>2</v>
      </c>
      <c r="D169" s="249"/>
      <c r="E169" s="261" t="s">
        <v>316</v>
      </c>
      <c r="F169" s="261" t="s">
        <v>317</v>
      </c>
      <c r="G169" s="261"/>
      <c r="H169" s="261"/>
      <c r="I169" s="262"/>
      <c r="J169" s="262"/>
      <c r="K169" s="263"/>
      <c r="L169" s="147"/>
      <c r="M169" s="176"/>
      <c r="N169" s="263"/>
      <c r="O169" s="124"/>
      <c r="P169" s="142"/>
      <c r="Q169" s="262"/>
      <c r="R169" s="262"/>
      <c r="S169" s="263"/>
      <c r="T169" s="266"/>
      <c r="U169" s="268"/>
      <c r="V169" s="221"/>
      <c r="W169" s="221"/>
      <c r="X169" s="147"/>
      <c r="Y169" s="302"/>
      <c r="Z169" s="264"/>
      <c r="AA169" s="270"/>
      <c r="AB169" s="147"/>
      <c r="AC169" s="138"/>
      <c r="AD169" s="150">
        <f t="shared" si="8"/>
        <v>1</v>
      </c>
      <c r="AE169">
        <f t="shared" si="10"/>
        <v>2</v>
      </c>
    </row>
    <row r="170" spans="1:31" ht="15.75" customHeight="1" x14ac:dyDescent="0.2">
      <c r="A170" s="253"/>
      <c r="B170" s="252" t="s">
        <v>225</v>
      </c>
      <c r="C170" s="242">
        <v>2</v>
      </c>
      <c r="D170" s="249"/>
      <c r="E170" s="261" t="s">
        <v>316</v>
      </c>
      <c r="F170" s="261" t="s">
        <v>317</v>
      </c>
      <c r="G170" s="261"/>
      <c r="H170" s="261"/>
      <c r="I170" s="262"/>
      <c r="J170" s="115"/>
      <c r="K170" s="263"/>
      <c r="L170" s="264"/>
      <c r="M170" s="261"/>
      <c r="N170" s="261"/>
      <c r="O170" s="147"/>
      <c r="P170" s="261"/>
      <c r="Q170" s="266"/>
      <c r="R170" s="266"/>
      <c r="S170" s="261"/>
      <c r="T170" s="262"/>
      <c r="U170" s="262"/>
      <c r="V170" s="264"/>
      <c r="W170" s="264"/>
      <c r="X170" s="264"/>
      <c r="Y170" s="262"/>
      <c r="Z170" s="221"/>
      <c r="AA170" s="221"/>
      <c r="AB170" s="138"/>
      <c r="AC170" s="138"/>
      <c r="AD170" s="150">
        <f t="shared" si="8"/>
        <v>1</v>
      </c>
      <c r="AE170">
        <f t="shared" si="10"/>
        <v>2</v>
      </c>
    </row>
    <row r="171" spans="1:31" ht="15.75" customHeight="1" x14ac:dyDescent="0.2">
      <c r="A171" s="253">
        <v>92</v>
      </c>
      <c r="B171" s="250" t="s">
        <v>220</v>
      </c>
      <c r="C171" s="242">
        <v>1</v>
      </c>
      <c r="D171" s="249"/>
      <c r="E171" s="261"/>
      <c r="F171" s="261"/>
      <c r="G171" s="261"/>
      <c r="H171" s="261"/>
      <c r="I171" s="262"/>
      <c r="J171" s="262"/>
      <c r="K171" s="261"/>
      <c r="L171" s="264"/>
      <c r="M171" s="261" t="s">
        <v>322</v>
      </c>
      <c r="N171" s="261"/>
      <c r="O171" s="264"/>
      <c r="P171" s="265"/>
      <c r="Q171" s="262"/>
      <c r="R171" s="266"/>
      <c r="S171" s="263"/>
      <c r="T171" s="224"/>
      <c r="U171" s="268"/>
      <c r="V171" s="131"/>
      <c r="W171" s="221"/>
      <c r="X171" s="147"/>
      <c r="Y171" s="302"/>
      <c r="Z171" s="116"/>
      <c r="AA171" s="221"/>
      <c r="AB171" s="138"/>
      <c r="AC171" s="138"/>
      <c r="AD171" s="150">
        <f t="shared" si="8"/>
        <v>1</v>
      </c>
      <c r="AE171">
        <f t="shared" si="10"/>
        <v>1</v>
      </c>
    </row>
    <row r="172" spans="1:31" ht="15.75" customHeight="1" x14ac:dyDescent="0.2">
      <c r="A172" s="246"/>
      <c r="B172" s="250" t="s">
        <v>201</v>
      </c>
      <c r="C172" s="242">
        <v>1</v>
      </c>
      <c r="D172" s="249"/>
      <c r="E172" s="261"/>
      <c r="F172" s="261"/>
      <c r="G172" s="261"/>
      <c r="H172" s="261"/>
      <c r="I172" s="262"/>
      <c r="J172" s="262"/>
      <c r="K172" s="261"/>
      <c r="L172" s="147"/>
      <c r="M172" s="261"/>
      <c r="N172" s="263"/>
      <c r="O172" s="147"/>
      <c r="P172" s="263"/>
      <c r="Q172" s="261"/>
      <c r="R172" s="261"/>
      <c r="S172" s="142"/>
      <c r="T172" s="262"/>
      <c r="U172" s="268"/>
      <c r="V172" s="221"/>
      <c r="W172" s="270"/>
      <c r="X172" s="264"/>
      <c r="Y172" s="267"/>
      <c r="Z172" s="264"/>
      <c r="AA172" s="270" t="s">
        <v>336</v>
      </c>
      <c r="AB172" s="270"/>
      <c r="AC172" s="270"/>
      <c r="AD172" s="150">
        <f t="shared" si="8"/>
        <v>1</v>
      </c>
      <c r="AE172">
        <f t="shared" si="10"/>
        <v>1</v>
      </c>
    </row>
    <row r="173" spans="1:31" ht="15.75" customHeight="1" x14ac:dyDescent="0.2">
      <c r="A173" s="253"/>
      <c r="B173" s="252" t="s">
        <v>123</v>
      </c>
      <c r="C173" s="242">
        <v>1</v>
      </c>
      <c r="D173" s="249"/>
      <c r="E173" s="261"/>
      <c r="F173" s="261"/>
      <c r="G173" s="261"/>
      <c r="H173" s="261"/>
      <c r="I173" s="262"/>
      <c r="J173" s="262"/>
      <c r="K173" s="261"/>
      <c r="L173" s="264"/>
      <c r="M173" s="261"/>
      <c r="N173" s="261"/>
      <c r="O173" s="264"/>
      <c r="P173" s="261"/>
      <c r="Q173" s="262"/>
      <c r="R173" s="261"/>
      <c r="S173" s="142"/>
      <c r="T173" s="261"/>
      <c r="U173" s="268"/>
      <c r="V173" s="264" t="s">
        <v>331</v>
      </c>
      <c r="W173" s="264"/>
      <c r="X173" s="264"/>
      <c r="Y173" s="262"/>
      <c r="Z173" s="264"/>
      <c r="AA173" s="221"/>
      <c r="AB173" s="147"/>
      <c r="AC173" s="138"/>
      <c r="AD173" s="150">
        <f t="shared" si="8"/>
        <v>1</v>
      </c>
      <c r="AE173">
        <f t="shared" si="10"/>
        <v>1</v>
      </c>
    </row>
    <row r="174" spans="1:31" ht="15.75" customHeight="1" x14ac:dyDescent="0.2">
      <c r="A174" s="253"/>
      <c r="B174" s="252" t="s">
        <v>237</v>
      </c>
      <c r="C174" s="242">
        <v>1</v>
      </c>
      <c r="D174" s="249"/>
      <c r="E174" s="261" t="s">
        <v>316</v>
      </c>
      <c r="F174" s="261"/>
      <c r="G174" s="261"/>
      <c r="H174" s="68"/>
      <c r="I174" s="115"/>
      <c r="J174" s="115"/>
      <c r="K174" s="263"/>
      <c r="L174" s="147"/>
      <c r="M174" s="141"/>
      <c r="N174" s="263"/>
      <c r="O174" s="124"/>
      <c r="P174" s="142"/>
      <c r="Q174" s="224"/>
      <c r="R174" s="263"/>
      <c r="S174" s="263"/>
      <c r="T174" s="261"/>
      <c r="U174" s="268"/>
      <c r="V174" s="221"/>
      <c r="W174" s="221"/>
      <c r="X174" s="147"/>
      <c r="Y174" s="302"/>
      <c r="Z174" s="221"/>
      <c r="AA174" s="221"/>
      <c r="AB174" s="147"/>
      <c r="AC174" s="270"/>
      <c r="AD174" s="150">
        <f t="shared" si="8"/>
        <v>0</v>
      </c>
      <c r="AE174">
        <f t="shared" si="10"/>
        <v>1</v>
      </c>
    </row>
    <row r="175" spans="1:31" ht="15.75" customHeight="1" x14ac:dyDescent="0.2">
      <c r="A175" s="253"/>
      <c r="B175" s="250" t="s">
        <v>228</v>
      </c>
      <c r="C175" s="242">
        <v>1</v>
      </c>
      <c r="D175" s="249"/>
      <c r="E175" s="261"/>
      <c r="F175" s="68"/>
      <c r="G175" s="68"/>
      <c r="H175" s="261"/>
      <c r="I175" s="262"/>
      <c r="J175" s="262" t="s">
        <v>320</v>
      </c>
      <c r="K175" s="261"/>
      <c r="L175" s="264"/>
      <c r="M175" s="261"/>
      <c r="N175" s="261"/>
      <c r="O175" s="147"/>
      <c r="P175" s="142"/>
      <c r="Q175" s="266"/>
      <c r="R175" s="142"/>
      <c r="S175" s="263"/>
      <c r="T175" s="263"/>
      <c r="U175" s="176"/>
      <c r="V175" s="221"/>
      <c r="W175" s="221"/>
      <c r="X175" s="138"/>
      <c r="Y175" s="302"/>
      <c r="Z175" s="221"/>
      <c r="AA175" s="270"/>
      <c r="AB175" s="147"/>
      <c r="AC175" s="270"/>
      <c r="AD175" s="150">
        <f t="shared" si="8"/>
        <v>1</v>
      </c>
      <c r="AE175">
        <f t="shared" si="10"/>
        <v>1</v>
      </c>
    </row>
    <row r="176" spans="1:31" ht="15.75" customHeight="1" x14ac:dyDescent="0.2">
      <c r="A176" s="246"/>
      <c r="B176" s="250" t="s">
        <v>229</v>
      </c>
      <c r="C176" s="242">
        <v>1</v>
      </c>
      <c r="D176" s="249"/>
      <c r="E176" s="261"/>
      <c r="F176" s="261"/>
      <c r="G176" s="261"/>
      <c r="H176" s="261"/>
      <c r="I176" s="262"/>
      <c r="J176" s="262"/>
      <c r="K176" s="261"/>
      <c r="L176" s="147"/>
      <c r="M176" s="261"/>
      <c r="N176" s="263"/>
      <c r="O176" s="147"/>
      <c r="P176" s="263"/>
      <c r="Q176" s="262"/>
      <c r="R176" s="261"/>
      <c r="S176" s="142"/>
      <c r="T176" s="261"/>
      <c r="U176" s="261" t="s">
        <v>330</v>
      </c>
      <c r="V176" s="221"/>
      <c r="W176" s="264"/>
      <c r="X176" s="147"/>
      <c r="Y176" s="141"/>
      <c r="Z176" s="176"/>
      <c r="AA176" s="221"/>
      <c r="AB176" s="147"/>
      <c r="AC176" s="270"/>
      <c r="AD176" s="150">
        <f t="shared" si="8"/>
        <v>1</v>
      </c>
    </row>
    <row r="177" spans="1:31" ht="15.75" customHeight="1" x14ac:dyDescent="0.2">
      <c r="A177" s="253"/>
      <c r="B177" s="252" t="s">
        <v>230</v>
      </c>
      <c r="C177" s="242">
        <v>1</v>
      </c>
      <c r="D177" s="249"/>
      <c r="E177" s="68"/>
      <c r="F177" s="261"/>
      <c r="G177" s="68"/>
      <c r="H177" s="68"/>
      <c r="I177" s="115"/>
      <c r="J177" s="262"/>
      <c r="K177" s="263"/>
      <c r="L177" s="124"/>
      <c r="M177" s="176"/>
      <c r="N177" s="263"/>
      <c r="O177" s="264"/>
      <c r="P177" s="261"/>
      <c r="Q177" s="262" t="s">
        <v>326</v>
      </c>
      <c r="R177" s="263"/>
      <c r="S177" s="261"/>
      <c r="T177" s="263"/>
      <c r="U177" s="176"/>
      <c r="V177" s="131"/>
      <c r="W177" s="264"/>
      <c r="X177" s="264"/>
      <c r="Y177" s="267"/>
      <c r="Z177" s="221"/>
      <c r="AA177" s="131"/>
      <c r="AB177" s="147"/>
      <c r="AC177" s="270"/>
      <c r="AD177" s="150">
        <f t="shared" si="8"/>
        <v>1</v>
      </c>
      <c r="AE177">
        <f t="shared" si="10"/>
        <v>1</v>
      </c>
    </row>
    <row r="178" spans="1:31" ht="15.75" customHeight="1" x14ac:dyDescent="0.2">
      <c r="A178" s="246"/>
      <c r="B178" s="252" t="s">
        <v>231</v>
      </c>
      <c r="C178" s="242">
        <v>1</v>
      </c>
      <c r="D178" s="249"/>
      <c r="E178" s="261"/>
      <c r="F178" s="261"/>
      <c r="G178" s="261"/>
      <c r="H178" s="261"/>
      <c r="I178" s="262"/>
      <c r="J178" s="262"/>
      <c r="K178" s="261"/>
      <c r="L178" s="147"/>
      <c r="M178" s="261"/>
      <c r="N178" s="263"/>
      <c r="O178" s="147"/>
      <c r="P178" s="263"/>
      <c r="Q178" s="262"/>
      <c r="R178" s="261"/>
      <c r="S178" s="142"/>
      <c r="T178" s="261" t="s">
        <v>329</v>
      </c>
      <c r="U178" s="268"/>
      <c r="V178" s="221"/>
      <c r="W178" s="264"/>
      <c r="X178" s="147"/>
      <c r="Y178" s="267"/>
      <c r="Z178" s="221"/>
      <c r="AA178" s="270"/>
      <c r="AB178" s="147"/>
      <c r="AC178" s="270"/>
      <c r="AD178" s="150">
        <f t="shared" si="8"/>
        <v>1</v>
      </c>
    </row>
    <row r="179" spans="1:31" ht="15.75" customHeight="1" x14ac:dyDescent="0.2">
      <c r="A179" s="253"/>
      <c r="B179" s="252" t="s">
        <v>232</v>
      </c>
      <c r="C179" s="242">
        <v>1</v>
      </c>
      <c r="D179" s="249"/>
      <c r="E179" s="261" t="s">
        <v>316</v>
      </c>
      <c r="F179" s="261"/>
      <c r="G179" s="261"/>
      <c r="H179" s="68"/>
      <c r="I179" s="115"/>
      <c r="J179" s="115"/>
      <c r="K179" s="261"/>
      <c r="L179" s="147"/>
      <c r="M179" s="141"/>
      <c r="N179" s="263"/>
      <c r="O179" s="124"/>
      <c r="P179" s="261"/>
      <c r="Q179" s="266"/>
      <c r="R179" s="261"/>
      <c r="S179" s="261"/>
      <c r="T179" s="263"/>
      <c r="U179" s="267"/>
      <c r="V179" s="131"/>
      <c r="W179" s="264"/>
      <c r="X179" s="264"/>
      <c r="Y179" s="262"/>
      <c r="Z179" s="264"/>
      <c r="AA179" s="221"/>
      <c r="AB179" s="147"/>
      <c r="AC179" s="138"/>
      <c r="AD179" s="150">
        <f t="shared" si="8"/>
        <v>0</v>
      </c>
      <c r="AE179">
        <f t="shared" si="10"/>
        <v>1</v>
      </c>
    </row>
    <row r="180" spans="1:31" ht="15.75" customHeight="1" x14ac:dyDescent="0.2">
      <c r="A180" s="253"/>
      <c r="B180" s="252" t="s">
        <v>161</v>
      </c>
      <c r="C180" s="242">
        <v>1</v>
      </c>
      <c r="D180" s="249"/>
      <c r="E180" s="261"/>
      <c r="F180" s="261" t="s">
        <v>317</v>
      </c>
      <c r="G180" s="261"/>
      <c r="H180" s="261"/>
      <c r="I180" s="262"/>
      <c r="J180" s="115"/>
      <c r="K180" s="263"/>
      <c r="L180" s="147"/>
      <c r="M180" s="141"/>
      <c r="N180" s="263"/>
      <c r="O180" s="264"/>
      <c r="P180" s="263"/>
      <c r="Q180" s="233"/>
      <c r="R180" s="261"/>
      <c r="S180" s="261"/>
      <c r="T180" s="142"/>
      <c r="U180" s="262"/>
      <c r="V180" s="264"/>
      <c r="W180" s="176"/>
      <c r="X180" s="264"/>
      <c r="Y180" s="302"/>
      <c r="Z180" s="261"/>
      <c r="AA180" s="221"/>
      <c r="AB180" s="270"/>
      <c r="AC180" s="138"/>
      <c r="AD180" s="150">
        <f t="shared" si="8"/>
        <v>1</v>
      </c>
    </row>
    <row r="181" spans="1:31" ht="15.75" customHeight="1" x14ac:dyDescent="0.2">
      <c r="A181" s="253"/>
      <c r="B181" s="252" t="s">
        <v>240</v>
      </c>
      <c r="C181" s="242">
        <v>1</v>
      </c>
      <c r="D181" s="249"/>
      <c r="E181" s="261"/>
      <c r="F181" s="68"/>
      <c r="G181" s="68"/>
      <c r="H181" s="68"/>
      <c r="I181" s="115"/>
      <c r="J181" s="233"/>
      <c r="K181" s="263"/>
      <c r="L181" s="147"/>
      <c r="M181" s="176"/>
      <c r="N181" s="263"/>
      <c r="O181" s="124"/>
      <c r="P181" s="263"/>
      <c r="Q181" s="266"/>
      <c r="R181" s="263"/>
      <c r="S181" s="263"/>
      <c r="T181" s="263"/>
      <c r="U181" s="268"/>
      <c r="V181" s="264" t="s">
        <v>331</v>
      </c>
      <c r="W181" s="176"/>
      <c r="X181" s="147"/>
      <c r="Y181" s="302"/>
      <c r="Z181" s="141"/>
      <c r="AA181" s="221"/>
      <c r="AB181" s="270"/>
      <c r="AC181" s="138"/>
      <c r="AD181" s="150">
        <f t="shared" si="8"/>
        <v>1</v>
      </c>
    </row>
    <row r="182" spans="1:31" ht="15.75" customHeight="1" x14ac:dyDescent="0.2">
      <c r="A182" s="253"/>
      <c r="B182" s="252" t="s">
        <v>251</v>
      </c>
      <c r="C182" s="242">
        <v>1</v>
      </c>
      <c r="D182" s="249"/>
      <c r="E182" s="261" t="s">
        <v>316</v>
      </c>
      <c r="F182" s="68"/>
      <c r="G182" s="68"/>
      <c r="H182" s="261"/>
      <c r="I182" s="262"/>
      <c r="J182" s="262"/>
      <c r="K182" s="261"/>
      <c r="L182" s="264"/>
      <c r="M182" s="261"/>
      <c r="N182" s="261"/>
      <c r="O182" s="147"/>
      <c r="P182" s="142"/>
      <c r="Q182" s="266"/>
      <c r="R182" s="142"/>
      <c r="S182" s="263"/>
      <c r="T182" s="142"/>
      <c r="U182" s="267"/>
      <c r="V182" s="264"/>
      <c r="W182" s="261"/>
      <c r="X182" s="147"/>
      <c r="Y182" s="262"/>
      <c r="Z182" s="264"/>
      <c r="AA182" s="221"/>
      <c r="AB182" s="147"/>
      <c r="AC182" s="270"/>
      <c r="AD182" s="150">
        <f t="shared" si="8"/>
        <v>0</v>
      </c>
    </row>
    <row r="183" spans="1:31" ht="15.75" customHeight="1" x14ac:dyDescent="0.2">
      <c r="A183" s="128"/>
      <c r="B183" s="252" t="s">
        <v>127</v>
      </c>
      <c r="C183" s="242">
        <v>1</v>
      </c>
      <c r="D183" s="249"/>
      <c r="E183" s="261" t="s">
        <v>316</v>
      </c>
      <c r="F183" s="261"/>
      <c r="G183" s="261"/>
      <c r="H183" s="261"/>
      <c r="I183" s="262"/>
      <c r="J183" s="115"/>
      <c r="K183" s="263"/>
      <c r="L183" s="264"/>
      <c r="M183" s="261"/>
      <c r="N183" s="263"/>
      <c r="O183" s="264"/>
      <c r="P183" s="261"/>
      <c r="Q183" s="262"/>
      <c r="R183" s="261"/>
      <c r="S183" s="261"/>
      <c r="T183" s="261"/>
      <c r="U183" s="262"/>
      <c r="V183" s="264"/>
      <c r="W183" s="264"/>
      <c r="X183" s="264"/>
      <c r="Y183" s="261"/>
      <c r="Z183" s="264"/>
      <c r="AA183" s="221"/>
      <c r="AB183" s="147"/>
      <c r="AC183" s="270"/>
      <c r="AD183" s="150">
        <f t="shared" si="8"/>
        <v>0</v>
      </c>
      <c r="AE183">
        <f>COUNTA(E183:AC183)</f>
        <v>1</v>
      </c>
    </row>
    <row r="184" spans="1:31" ht="15.75" customHeight="1" x14ac:dyDescent="0.2">
      <c r="A184" s="246"/>
      <c r="B184" s="250" t="s">
        <v>253</v>
      </c>
      <c r="C184" s="242">
        <v>1</v>
      </c>
      <c r="D184" s="249"/>
      <c r="E184" s="261"/>
      <c r="F184" s="261"/>
      <c r="G184" s="261"/>
      <c r="H184" s="261"/>
      <c r="I184" s="262"/>
      <c r="J184" s="262"/>
      <c r="K184" s="261"/>
      <c r="L184" s="147"/>
      <c r="M184" s="261"/>
      <c r="N184" s="263"/>
      <c r="O184" s="147"/>
      <c r="P184" s="207"/>
      <c r="Q184" s="262"/>
      <c r="R184" s="261"/>
      <c r="S184" s="142"/>
      <c r="T184" s="261" t="s">
        <v>329</v>
      </c>
      <c r="U184" s="268"/>
      <c r="V184" s="221"/>
      <c r="W184" s="264"/>
      <c r="X184" s="147"/>
      <c r="Y184" s="131"/>
      <c r="Z184" s="221"/>
      <c r="AA184" s="221"/>
      <c r="AB184" s="147"/>
      <c r="AC184" s="270"/>
      <c r="AD184" s="150">
        <f t="shared" si="8"/>
        <v>1</v>
      </c>
      <c r="AE184">
        <f>COUNTA(E184:AC184)</f>
        <v>1</v>
      </c>
    </row>
    <row r="185" spans="1:31" ht="15.75" customHeight="1" x14ac:dyDescent="0.2">
      <c r="A185" s="253"/>
      <c r="B185" s="252" t="s">
        <v>254</v>
      </c>
      <c r="C185" s="242">
        <v>1</v>
      </c>
      <c r="D185" s="249"/>
      <c r="E185" s="261"/>
      <c r="F185" s="68"/>
      <c r="G185" s="261"/>
      <c r="H185" s="68"/>
      <c r="I185" s="115"/>
      <c r="J185" s="262" t="s">
        <v>320</v>
      </c>
      <c r="K185" s="263"/>
      <c r="L185" s="263"/>
      <c r="M185" s="261"/>
      <c r="N185" s="261"/>
      <c r="O185" s="124"/>
      <c r="P185" s="207"/>
      <c r="Q185" s="224"/>
      <c r="R185" s="70"/>
      <c r="S185" s="263"/>
      <c r="T185" s="224"/>
      <c r="U185" s="268"/>
      <c r="V185" s="141"/>
      <c r="W185" s="221"/>
      <c r="X185" s="264"/>
      <c r="Y185" s="255"/>
      <c r="Z185" s="221"/>
      <c r="AA185" s="270"/>
      <c r="AB185" s="270"/>
      <c r="AC185" s="270"/>
      <c r="AD185" s="150">
        <f t="shared" si="8"/>
        <v>1</v>
      </c>
      <c r="AE185">
        <f>COUNTA(E185:AC185)</f>
        <v>1</v>
      </c>
    </row>
    <row r="186" spans="1:31" ht="15.75" hidden="1" customHeight="1" x14ac:dyDescent="0.2">
      <c r="A186" s="253"/>
      <c r="B186" s="252" t="s">
        <v>255</v>
      </c>
      <c r="C186" s="242"/>
      <c r="D186" s="249"/>
      <c r="E186" s="261"/>
      <c r="F186" s="68"/>
      <c r="G186" s="68"/>
      <c r="H186" s="261"/>
      <c r="I186" s="262"/>
      <c r="J186" s="262"/>
      <c r="K186" s="263"/>
      <c r="L186" s="147"/>
      <c r="M186" s="268"/>
      <c r="N186" s="263"/>
      <c r="O186" s="264"/>
      <c r="P186" s="299"/>
      <c r="Q186" s="263"/>
      <c r="R186" s="124"/>
      <c r="S186" s="261"/>
      <c r="T186" s="262"/>
      <c r="U186" s="262"/>
      <c r="V186" s="221"/>
      <c r="W186" s="221"/>
      <c r="X186" s="264"/>
      <c r="Y186" s="255"/>
      <c r="Z186" s="264"/>
      <c r="AA186" s="131"/>
      <c r="AB186" s="270"/>
      <c r="AC186" s="138"/>
      <c r="AD186" s="150">
        <f t="shared" si="8"/>
        <v>0</v>
      </c>
    </row>
    <row r="187" spans="1:31" ht="15.75" customHeight="1" x14ac:dyDescent="0.2">
      <c r="A187" s="253"/>
      <c r="B187" s="252" t="s">
        <v>256</v>
      </c>
      <c r="C187" s="242">
        <v>1</v>
      </c>
      <c r="D187" s="249"/>
      <c r="E187" s="261" t="s">
        <v>316</v>
      </c>
      <c r="F187" s="261"/>
      <c r="G187" s="261"/>
      <c r="H187" s="68"/>
      <c r="I187" s="115"/>
      <c r="J187" s="68"/>
      <c r="K187" s="265"/>
      <c r="L187" s="147"/>
      <c r="M187" s="267"/>
      <c r="N187" s="263"/>
      <c r="O187" s="124"/>
      <c r="P187" s="263"/>
      <c r="Q187" s="147"/>
      <c r="R187" s="142"/>
      <c r="S187" s="263"/>
      <c r="T187" s="262"/>
      <c r="U187" s="261"/>
      <c r="V187" s="264"/>
      <c r="W187" s="221"/>
      <c r="X187" s="147"/>
      <c r="Y187" s="131"/>
      <c r="Z187" s="116"/>
      <c r="AA187" s="221"/>
      <c r="AB187" s="147"/>
      <c r="AC187" s="138"/>
      <c r="AD187" s="150">
        <f t="shared" si="8"/>
        <v>0</v>
      </c>
      <c r="AE187">
        <f>COUNTA(E187:AC187)</f>
        <v>1</v>
      </c>
    </row>
    <row r="188" spans="1:31" ht="15.75" hidden="1" customHeight="1" x14ac:dyDescent="0.2">
      <c r="A188" s="246"/>
      <c r="B188" s="252" t="s">
        <v>257</v>
      </c>
      <c r="C188" s="242"/>
      <c r="D188" s="249"/>
      <c r="E188" s="261"/>
      <c r="F188" s="261"/>
      <c r="G188" s="261"/>
      <c r="H188" s="261"/>
      <c r="I188" s="262"/>
      <c r="J188" s="233"/>
      <c r="K188" s="265"/>
      <c r="L188" s="264"/>
      <c r="M188" s="262"/>
      <c r="N188" s="261"/>
      <c r="O188" s="124"/>
      <c r="P188" s="122"/>
      <c r="Q188" s="124"/>
      <c r="R188" s="263"/>
      <c r="S188" s="261"/>
      <c r="T188" s="142"/>
      <c r="U188" s="268"/>
      <c r="V188" s="264"/>
      <c r="W188" s="221"/>
      <c r="X188" s="264"/>
      <c r="Y188" s="255"/>
      <c r="Z188" s="116"/>
      <c r="AA188" s="221"/>
      <c r="AB188" s="138"/>
      <c r="AC188" s="270"/>
      <c r="AD188" s="150">
        <f t="shared" si="8"/>
        <v>0</v>
      </c>
    </row>
    <row r="189" spans="1:31" ht="15.75" hidden="1" customHeight="1" x14ac:dyDescent="0.2">
      <c r="A189" s="253"/>
      <c r="B189" s="252" t="s">
        <v>258</v>
      </c>
      <c r="C189" s="242"/>
      <c r="D189" s="249"/>
      <c r="E189" s="261"/>
      <c r="F189" s="261"/>
      <c r="G189" s="261"/>
      <c r="H189" s="68"/>
      <c r="I189" s="115"/>
      <c r="J189" s="115"/>
      <c r="K189" s="207"/>
      <c r="L189" s="147"/>
      <c r="M189" s="141"/>
      <c r="N189" s="261"/>
      <c r="O189" s="124"/>
      <c r="P189" s="265"/>
      <c r="Q189" s="124"/>
      <c r="R189" s="263"/>
      <c r="S189" s="263"/>
      <c r="T189" s="224"/>
      <c r="U189" s="268"/>
      <c r="V189" s="131"/>
      <c r="W189" s="221"/>
      <c r="X189" s="147"/>
      <c r="Y189" s="255"/>
      <c r="Z189" s="116"/>
      <c r="AA189" s="131"/>
      <c r="AB189" s="138"/>
      <c r="AC189" s="270"/>
      <c r="AD189" s="150">
        <f t="shared" si="8"/>
        <v>0</v>
      </c>
      <c r="AE189">
        <f t="shared" ref="AE189:AE194" si="11">COUNTA(E189:AC189)</f>
        <v>0</v>
      </c>
    </row>
    <row r="190" spans="1:31" ht="15.75" hidden="1" customHeight="1" x14ac:dyDescent="0.2">
      <c r="A190" s="246"/>
      <c r="B190" s="252" t="s">
        <v>259</v>
      </c>
      <c r="C190" s="242"/>
      <c r="D190" s="249"/>
      <c r="E190" s="261"/>
      <c r="F190" s="68"/>
      <c r="G190" s="261"/>
      <c r="H190" s="261"/>
      <c r="I190" s="262"/>
      <c r="J190" s="233"/>
      <c r="K190" s="265"/>
      <c r="L190" s="147"/>
      <c r="M190" s="262"/>
      <c r="N190" s="261"/>
      <c r="O190" s="147"/>
      <c r="P190" s="265"/>
      <c r="Q190" s="124"/>
      <c r="R190" s="124"/>
      <c r="S190" s="142"/>
      <c r="T190" s="262"/>
      <c r="U190" s="262"/>
      <c r="V190" s="264"/>
      <c r="W190" s="264"/>
      <c r="X190" s="138"/>
      <c r="Y190" s="131"/>
      <c r="Z190" s="177"/>
      <c r="AA190" s="221"/>
      <c r="AB190" s="147"/>
      <c r="AC190" s="138"/>
      <c r="AD190" s="150">
        <f t="shared" si="8"/>
        <v>0</v>
      </c>
      <c r="AE190">
        <f t="shared" si="11"/>
        <v>0</v>
      </c>
    </row>
    <row r="191" spans="1:31" ht="15.75" hidden="1" customHeight="1" x14ac:dyDescent="0.2">
      <c r="A191" s="128"/>
      <c r="B191" s="252" t="s">
        <v>121</v>
      </c>
      <c r="C191" s="242"/>
      <c r="D191" s="249"/>
      <c r="E191" s="261"/>
      <c r="F191" s="261"/>
      <c r="G191" s="261"/>
      <c r="H191" s="261"/>
      <c r="I191" s="262"/>
      <c r="J191" s="262"/>
      <c r="K191" s="265"/>
      <c r="L191" s="264"/>
      <c r="M191" s="233"/>
      <c r="N191" s="261"/>
      <c r="O191" s="264"/>
      <c r="P191" s="265"/>
      <c r="Q191" s="264"/>
      <c r="R191" s="147"/>
      <c r="S191" s="263"/>
      <c r="T191" s="262"/>
      <c r="U191" s="267"/>
      <c r="V191" s="221"/>
      <c r="W191" s="264"/>
      <c r="X191" s="264"/>
      <c r="Y191" s="255"/>
      <c r="Z191" s="264"/>
      <c r="AA191" s="149"/>
      <c r="AB191" s="270"/>
      <c r="AC191" s="138"/>
      <c r="AD191" s="150">
        <f t="shared" si="8"/>
        <v>0</v>
      </c>
      <c r="AE191">
        <f t="shared" si="11"/>
        <v>0</v>
      </c>
    </row>
    <row r="192" spans="1:31" ht="15.75" hidden="1" customHeight="1" x14ac:dyDescent="0.2">
      <c r="A192" s="253"/>
      <c r="B192" s="252" t="s">
        <v>261</v>
      </c>
      <c r="C192" s="242"/>
      <c r="D192" s="249"/>
      <c r="E192" s="261"/>
      <c r="F192" s="68"/>
      <c r="G192" s="68"/>
      <c r="H192" s="68"/>
      <c r="I192" s="115"/>
      <c r="J192" s="115"/>
      <c r="K192" s="207"/>
      <c r="L192" s="147"/>
      <c r="M192" s="268"/>
      <c r="N192" s="263"/>
      <c r="O192" s="116"/>
      <c r="P192" s="207"/>
      <c r="Q192" s="147"/>
      <c r="R192" s="147"/>
      <c r="S192" s="263"/>
      <c r="T192" s="266"/>
      <c r="U192" s="268"/>
      <c r="V192" s="221"/>
      <c r="W192" s="221"/>
      <c r="X192" s="147"/>
      <c r="Y192" s="255"/>
      <c r="Z192" s="221"/>
      <c r="AA192" s="221"/>
      <c r="AB192" s="147"/>
      <c r="AC192" s="138"/>
      <c r="AD192" s="150">
        <f t="shared" si="8"/>
        <v>0</v>
      </c>
      <c r="AE192">
        <f t="shared" si="11"/>
        <v>0</v>
      </c>
    </row>
    <row r="193" spans="1:31" ht="15.75" customHeight="1" x14ac:dyDescent="0.2">
      <c r="A193" s="246"/>
      <c r="B193" s="250" t="s">
        <v>262</v>
      </c>
      <c r="C193" s="242">
        <v>1</v>
      </c>
      <c r="D193" s="249"/>
      <c r="E193" s="261"/>
      <c r="F193" s="261" t="s">
        <v>317</v>
      </c>
      <c r="G193" s="261"/>
      <c r="H193" s="261"/>
      <c r="I193" s="261"/>
      <c r="J193" s="261"/>
      <c r="K193" s="265"/>
      <c r="L193" s="147"/>
      <c r="M193" s="262"/>
      <c r="N193" s="263"/>
      <c r="O193" s="263"/>
      <c r="P193" s="207"/>
      <c r="Q193" s="261"/>
      <c r="R193" s="264"/>
      <c r="S193" s="142"/>
      <c r="T193" s="262"/>
      <c r="U193" s="268"/>
      <c r="V193" s="221"/>
      <c r="W193" s="264"/>
      <c r="X193" s="263"/>
      <c r="Y193" s="131"/>
      <c r="Z193" s="264"/>
      <c r="AA193" s="221"/>
      <c r="AB193" s="147"/>
      <c r="AC193" s="138"/>
      <c r="AD193" s="150">
        <f t="shared" si="8"/>
        <v>1</v>
      </c>
      <c r="AE193">
        <f t="shared" si="11"/>
        <v>1</v>
      </c>
    </row>
    <row r="194" spans="1:31" ht="15.75" customHeight="1" x14ac:dyDescent="0.2">
      <c r="A194" s="246"/>
      <c r="B194" s="252" t="s">
        <v>263</v>
      </c>
      <c r="C194" s="242">
        <v>1</v>
      </c>
      <c r="D194" s="249"/>
      <c r="E194" s="261"/>
      <c r="F194" s="261"/>
      <c r="G194" s="68"/>
      <c r="H194" s="261"/>
      <c r="I194" s="262"/>
      <c r="J194" s="262"/>
      <c r="K194" s="263"/>
      <c r="L194" s="261"/>
      <c r="M194" s="262"/>
      <c r="N194" s="261"/>
      <c r="O194" s="261"/>
      <c r="P194" s="261"/>
      <c r="Q194" s="124"/>
      <c r="R194" s="262"/>
      <c r="S194" s="261"/>
      <c r="T194" s="261"/>
      <c r="U194" s="268"/>
      <c r="V194" s="176"/>
      <c r="W194" s="264"/>
      <c r="X194" s="264"/>
      <c r="Y194" s="264"/>
      <c r="Z194" s="261" t="s">
        <v>335</v>
      </c>
      <c r="AA194" s="270"/>
      <c r="AB194" s="147"/>
      <c r="AC194" s="270"/>
      <c r="AD194" s="150">
        <f t="shared" si="8"/>
        <v>1</v>
      </c>
      <c r="AE194">
        <f t="shared" si="11"/>
        <v>1</v>
      </c>
    </row>
    <row r="195" spans="1:31" ht="15.75" hidden="1" customHeight="1" x14ac:dyDescent="0.2">
      <c r="A195" s="246">
        <v>77</v>
      </c>
      <c r="B195" s="252" t="s">
        <v>57</v>
      </c>
      <c r="C195" s="242"/>
      <c r="D195" s="249"/>
      <c r="E195" s="261"/>
      <c r="F195" s="261"/>
      <c r="G195" s="261"/>
      <c r="H195" s="261"/>
      <c r="I195" s="262"/>
      <c r="J195" s="115"/>
      <c r="K195" s="261"/>
      <c r="L195" s="261"/>
      <c r="M195" s="262"/>
      <c r="N195" s="261"/>
      <c r="O195" s="264"/>
      <c r="P195" s="265"/>
      <c r="Q195" s="264"/>
      <c r="R195" s="266"/>
      <c r="S195" s="261"/>
      <c r="T195" s="262"/>
      <c r="U195" s="262"/>
      <c r="V195" s="264"/>
      <c r="W195" s="264"/>
      <c r="X195" s="264"/>
      <c r="Y195" s="255"/>
      <c r="Z195" s="221"/>
      <c r="AA195" s="221"/>
      <c r="AB195" s="270"/>
      <c r="AC195" s="270"/>
      <c r="AD195" s="150">
        <f t="shared" ref="AD195:AD215" si="12">COUNTA(F195:J195,K195:O195,Q195:AC195)</f>
        <v>0</v>
      </c>
      <c r="AE195">
        <f t="shared" ref="AE195:AE215" si="13">COUNTA(E195:AC195)</f>
        <v>0</v>
      </c>
    </row>
    <row r="196" spans="1:31" ht="15.75" hidden="1" customHeight="1" x14ac:dyDescent="0.2">
      <c r="A196" s="253"/>
      <c r="B196" s="252" t="s">
        <v>265</v>
      </c>
      <c r="C196" s="242"/>
      <c r="D196" s="249"/>
      <c r="E196" s="261"/>
      <c r="F196" s="261"/>
      <c r="G196" s="261"/>
      <c r="H196" s="261"/>
      <c r="I196" s="262"/>
      <c r="J196" s="262"/>
      <c r="K196" s="263"/>
      <c r="L196" s="224"/>
      <c r="M196" s="141"/>
      <c r="N196" s="261"/>
      <c r="O196" s="264"/>
      <c r="P196" s="265"/>
      <c r="Q196" s="264"/>
      <c r="R196" s="262"/>
      <c r="S196" s="263"/>
      <c r="T196" s="263"/>
      <c r="U196" s="176"/>
      <c r="V196" s="131"/>
      <c r="W196" s="221"/>
      <c r="X196" s="147"/>
      <c r="Y196" s="131"/>
      <c r="Z196" s="221"/>
      <c r="AA196" s="221"/>
      <c r="AB196" s="270"/>
      <c r="AC196" s="138"/>
      <c r="AD196" s="150">
        <f t="shared" si="12"/>
        <v>0</v>
      </c>
      <c r="AE196">
        <f t="shared" si="13"/>
        <v>0</v>
      </c>
    </row>
    <row r="197" spans="1:31" ht="15.75" hidden="1" customHeight="1" x14ac:dyDescent="0.2">
      <c r="A197" s="253"/>
      <c r="B197" s="252" t="s">
        <v>244</v>
      </c>
      <c r="C197" s="242"/>
      <c r="D197" s="249"/>
      <c r="E197" s="261"/>
      <c r="F197" s="261"/>
      <c r="G197" s="261"/>
      <c r="H197" s="261"/>
      <c r="I197" s="262"/>
      <c r="J197" s="262"/>
      <c r="K197" s="261"/>
      <c r="L197" s="262"/>
      <c r="M197" s="261"/>
      <c r="N197" s="261"/>
      <c r="O197" s="264"/>
      <c r="P197" s="261"/>
      <c r="Q197" s="264"/>
      <c r="R197" s="262"/>
      <c r="S197" s="261"/>
      <c r="T197" s="224"/>
      <c r="U197" s="262"/>
      <c r="V197" s="264"/>
      <c r="W197" s="264"/>
      <c r="X197" s="264"/>
      <c r="Y197" s="264"/>
      <c r="Z197" s="264"/>
      <c r="AA197" s="270"/>
      <c r="AB197" s="270"/>
      <c r="AC197" s="270"/>
      <c r="AD197" s="150">
        <f t="shared" si="12"/>
        <v>0</v>
      </c>
      <c r="AE197">
        <f t="shared" si="13"/>
        <v>0</v>
      </c>
    </row>
    <row r="198" spans="1:31" ht="15.75" hidden="1" customHeight="1" x14ac:dyDescent="0.2">
      <c r="A198" s="253"/>
      <c r="B198" s="252" t="s">
        <v>267</v>
      </c>
      <c r="C198" s="242"/>
      <c r="D198" s="249"/>
      <c r="E198" s="261"/>
      <c r="F198" s="261"/>
      <c r="G198" s="261"/>
      <c r="H198" s="68"/>
      <c r="I198" s="115"/>
      <c r="J198" s="115"/>
      <c r="K198" s="261"/>
      <c r="L198" s="147"/>
      <c r="M198" s="262"/>
      <c r="N198" s="263"/>
      <c r="O198" s="124"/>
      <c r="P198" s="207"/>
      <c r="Q198" s="147"/>
      <c r="R198" s="224"/>
      <c r="S198" s="263"/>
      <c r="T198" s="266"/>
      <c r="U198" s="268"/>
      <c r="V198" s="131"/>
      <c r="W198" s="221"/>
      <c r="X198" s="147"/>
      <c r="Y198" s="131"/>
      <c r="Z198" s="221"/>
      <c r="AA198" s="221"/>
      <c r="AB198" s="270"/>
      <c r="AC198" s="138"/>
      <c r="AD198" s="150">
        <f t="shared" si="12"/>
        <v>0</v>
      </c>
      <c r="AE198">
        <f t="shared" si="13"/>
        <v>0</v>
      </c>
    </row>
    <row r="199" spans="1:31" ht="15.75" hidden="1" customHeight="1" x14ac:dyDescent="0.2">
      <c r="A199" s="253"/>
      <c r="B199" s="252" t="s">
        <v>268</v>
      </c>
      <c r="C199" s="242"/>
      <c r="D199" s="249"/>
      <c r="E199" s="261"/>
      <c r="F199" s="68"/>
      <c r="G199" s="68"/>
      <c r="H199" s="261"/>
      <c r="I199" s="262"/>
      <c r="J199" s="262"/>
      <c r="K199" s="263"/>
      <c r="L199" s="147"/>
      <c r="M199" s="268"/>
      <c r="N199" s="263"/>
      <c r="O199" s="147"/>
      <c r="P199" s="261"/>
      <c r="Q199" s="264"/>
      <c r="R199" s="262"/>
      <c r="S199" s="261"/>
      <c r="T199" s="262"/>
      <c r="U199" s="267"/>
      <c r="V199" s="221"/>
      <c r="W199" s="221"/>
      <c r="X199" s="147"/>
      <c r="Y199" s="264"/>
      <c r="Z199" s="221"/>
      <c r="AA199" s="221"/>
      <c r="AB199" s="147"/>
      <c r="AC199" s="270"/>
      <c r="AD199" s="150">
        <f t="shared" si="12"/>
        <v>0</v>
      </c>
      <c r="AE199">
        <f t="shared" si="13"/>
        <v>0</v>
      </c>
    </row>
    <row r="200" spans="1:31" ht="15.75" hidden="1" customHeight="1" x14ac:dyDescent="0.2">
      <c r="A200" s="246"/>
      <c r="B200" s="252" t="s">
        <v>109</v>
      </c>
      <c r="C200" s="242"/>
      <c r="D200" s="249"/>
      <c r="E200" s="261"/>
      <c r="F200" s="261"/>
      <c r="G200" s="261"/>
      <c r="H200" s="261"/>
      <c r="I200" s="262"/>
      <c r="J200" s="262"/>
      <c r="K200" s="261"/>
      <c r="L200" s="264"/>
      <c r="M200" s="262"/>
      <c r="N200" s="261"/>
      <c r="O200" s="264"/>
      <c r="P200" s="263"/>
      <c r="Q200" s="264"/>
      <c r="R200" s="262"/>
      <c r="S200" s="261"/>
      <c r="T200" s="261"/>
      <c r="U200" s="262"/>
      <c r="V200" s="264"/>
      <c r="W200" s="264"/>
      <c r="X200" s="264"/>
      <c r="Y200" s="264"/>
      <c r="Z200" s="177"/>
      <c r="AA200" s="270"/>
      <c r="AB200" s="270"/>
      <c r="AC200" s="138"/>
      <c r="AD200" s="150">
        <f t="shared" si="12"/>
        <v>0</v>
      </c>
      <c r="AE200">
        <f t="shared" si="13"/>
        <v>0</v>
      </c>
    </row>
    <row r="201" spans="1:31" ht="15.75" customHeight="1" x14ac:dyDescent="0.2">
      <c r="A201" s="253"/>
      <c r="B201" s="252" t="s">
        <v>270</v>
      </c>
      <c r="C201" s="242">
        <v>1</v>
      </c>
      <c r="D201" s="249"/>
      <c r="E201" s="261" t="s">
        <v>316</v>
      </c>
      <c r="F201" s="261"/>
      <c r="G201" s="261"/>
      <c r="H201" s="261"/>
      <c r="I201" s="262"/>
      <c r="J201" s="262"/>
      <c r="K201" s="261"/>
      <c r="L201" s="264"/>
      <c r="M201" s="262"/>
      <c r="N201" s="261"/>
      <c r="O201" s="264"/>
      <c r="P201" s="261"/>
      <c r="Q201" s="264"/>
      <c r="R201" s="266"/>
      <c r="S201" s="261"/>
      <c r="T201" s="261"/>
      <c r="U201" s="262"/>
      <c r="V201" s="261"/>
      <c r="W201" s="264"/>
      <c r="X201" s="264"/>
      <c r="Y201" s="264"/>
      <c r="Z201" s="221"/>
      <c r="AA201" s="270"/>
      <c r="AB201" s="147"/>
      <c r="AC201" s="116"/>
      <c r="AD201" s="150">
        <f t="shared" si="12"/>
        <v>0</v>
      </c>
      <c r="AE201">
        <f t="shared" si="13"/>
        <v>1</v>
      </c>
    </row>
    <row r="202" spans="1:31" ht="15.75" customHeight="1" x14ac:dyDescent="0.2">
      <c r="A202" s="246"/>
      <c r="B202" s="252" t="s">
        <v>196</v>
      </c>
      <c r="C202" s="242">
        <v>1</v>
      </c>
      <c r="D202" s="249"/>
      <c r="E202" s="261"/>
      <c r="F202" s="68"/>
      <c r="G202" s="261"/>
      <c r="H202" s="261"/>
      <c r="I202" s="262"/>
      <c r="J202" s="233"/>
      <c r="K202" s="261"/>
      <c r="L202" s="147"/>
      <c r="M202" s="262"/>
      <c r="N202" s="261"/>
      <c r="O202" s="147"/>
      <c r="P202" s="261"/>
      <c r="Q202" s="124"/>
      <c r="R202" s="224"/>
      <c r="S202" s="142"/>
      <c r="T202" s="261"/>
      <c r="U202" s="262"/>
      <c r="V202" s="176"/>
      <c r="W202" s="264"/>
      <c r="X202" s="264" t="s">
        <v>333</v>
      </c>
      <c r="Y202" s="131"/>
      <c r="Z202" s="261"/>
      <c r="AA202" s="116"/>
      <c r="AB202" s="270"/>
      <c r="AC202" s="138"/>
      <c r="AD202" s="150">
        <f t="shared" si="12"/>
        <v>1</v>
      </c>
      <c r="AE202">
        <f t="shared" si="13"/>
        <v>1</v>
      </c>
    </row>
    <row r="203" spans="1:31" ht="15.75" hidden="1" customHeight="1" x14ac:dyDescent="0.2">
      <c r="A203" s="246"/>
      <c r="B203" s="252" t="s">
        <v>272</v>
      </c>
      <c r="C203" s="242"/>
      <c r="D203" s="249"/>
      <c r="E203" s="261"/>
      <c r="F203" s="68"/>
      <c r="G203" s="261"/>
      <c r="H203" s="261"/>
      <c r="I203" s="262"/>
      <c r="J203" s="233"/>
      <c r="K203" s="261"/>
      <c r="L203" s="147"/>
      <c r="M203" s="262"/>
      <c r="N203" s="261"/>
      <c r="O203" s="147"/>
      <c r="P203" s="261"/>
      <c r="Q203" s="124"/>
      <c r="R203" s="224"/>
      <c r="S203" s="142"/>
      <c r="T203" s="261"/>
      <c r="U203" s="262"/>
      <c r="V203" s="264"/>
      <c r="W203" s="264"/>
      <c r="X203" s="138"/>
      <c r="Y203" s="131"/>
      <c r="Z203" s="177"/>
      <c r="AA203" s="221"/>
      <c r="AB203" s="147"/>
      <c r="AC203" s="138"/>
      <c r="AD203" s="150">
        <f t="shared" si="12"/>
        <v>0</v>
      </c>
      <c r="AE203">
        <f t="shared" si="13"/>
        <v>0</v>
      </c>
    </row>
    <row r="204" spans="1:31" ht="15.75" hidden="1" customHeight="1" x14ac:dyDescent="0.2">
      <c r="A204" s="253"/>
      <c r="B204" s="252" t="s">
        <v>273</v>
      </c>
      <c r="C204" s="242"/>
      <c r="D204" s="249"/>
      <c r="E204" s="261"/>
      <c r="F204" s="261"/>
      <c r="G204" s="261"/>
      <c r="H204" s="68"/>
      <c r="I204" s="115"/>
      <c r="J204" s="115"/>
      <c r="K204" s="261"/>
      <c r="L204" s="147"/>
      <c r="M204" s="267"/>
      <c r="N204" s="263"/>
      <c r="O204" s="124"/>
      <c r="P204" s="263"/>
      <c r="Q204" s="147"/>
      <c r="R204" s="224"/>
      <c r="S204" s="263"/>
      <c r="T204" s="266"/>
      <c r="U204" s="268"/>
      <c r="V204" s="131"/>
      <c r="W204" s="221"/>
      <c r="X204" s="147"/>
      <c r="Y204" s="131"/>
      <c r="Z204" s="221"/>
      <c r="AA204" s="221"/>
      <c r="AB204" s="270"/>
      <c r="AC204" s="138"/>
      <c r="AD204" s="150">
        <f t="shared" si="12"/>
        <v>0</v>
      </c>
      <c r="AE204">
        <f t="shared" si="13"/>
        <v>0</v>
      </c>
    </row>
    <row r="205" spans="1:31" ht="15.75" hidden="1" customHeight="1" x14ac:dyDescent="0.2">
      <c r="A205" s="253"/>
      <c r="B205" s="252" t="s">
        <v>274</v>
      </c>
      <c r="C205" s="242"/>
      <c r="D205" s="249"/>
      <c r="E205" s="261"/>
      <c r="F205" s="261"/>
      <c r="G205" s="261"/>
      <c r="H205" s="68"/>
      <c r="I205" s="115"/>
      <c r="J205" s="115"/>
      <c r="K205" s="265"/>
      <c r="L205" s="147"/>
      <c r="M205" s="267"/>
      <c r="N205" s="263"/>
      <c r="O205" s="124"/>
      <c r="P205" s="263"/>
      <c r="Q205" s="147"/>
      <c r="R205" s="224"/>
      <c r="S205" s="263"/>
      <c r="T205" s="266"/>
      <c r="U205" s="268"/>
      <c r="V205" s="131"/>
      <c r="W205" s="221"/>
      <c r="X205" s="147"/>
      <c r="Y205" s="131"/>
      <c r="Z205" s="221"/>
      <c r="AA205" s="221"/>
      <c r="AB205" s="270"/>
      <c r="AC205" s="138"/>
      <c r="AD205" s="150">
        <f t="shared" si="12"/>
        <v>0</v>
      </c>
      <c r="AE205">
        <f t="shared" si="13"/>
        <v>0</v>
      </c>
    </row>
    <row r="206" spans="1:31" ht="15.75" customHeight="1" x14ac:dyDescent="0.2">
      <c r="A206" s="253"/>
      <c r="B206" s="250" t="s">
        <v>266</v>
      </c>
      <c r="C206" s="242">
        <v>1</v>
      </c>
      <c r="D206" s="249"/>
      <c r="E206" s="261"/>
      <c r="F206" s="68"/>
      <c r="G206" s="68"/>
      <c r="H206" s="261"/>
      <c r="I206" s="262"/>
      <c r="J206" s="262" t="s">
        <v>320</v>
      </c>
      <c r="K206" s="261"/>
      <c r="L206" s="264"/>
      <c r="M206" s="262"/>
      <c r="N206" s="261"/>
      <c r="O206" s="147"/>
      <c r="P206" s="142"/>
      <c r="Q206" s="147"/>
      <c r="R206" s="142"/>
      <c r="S206" s="261"/>
      <c r="T206" s="142"/>
      <c r="U206" s="262"/>
      <c r="V206" s="264"/>
      <c r="W206" s="221"/>
      <c r="X206" s="264"/>
      <c r="Y206" s="255"/>
      <c r="Z206" s="133"/>
      <c r="AA206" s="131"/>
      <c r="AB206" s="147"/>
      <c r="AC206" s="270"/>
      <c r="AD206" s="150">
        <f t="shared" si="12"/>
        <v>1</v>
      </c>
      <c r="AE206">
        <f t="shared" si="13"/>
        <v>1</v>
      </c>
    </row>
    <row r="207" spans="1:31" ht="15.75" customHeight="1" thickBot="1" x14ac:dyDescent="0.25">
      <c r="A207" s="246"/>
      <c r="B207" s="252" t="s">
        <v>271</v>
      </c>
      <c r="C207" s="242">
        <v>1</v>
      </c>
      <c r="D207" s="249"/>
      <c r="E207" s="68"/>
      <c r="F207" s="261" t="s">
        <v>317</v>
      </c>
      <c r="G207" s="261"/>
      <c r="H207" s="261"/>
      <c r="I207" s="262"/>
      <c r="J207" s="262"/>
      <c r="K207" s="207"/>
      <c r="L207" s="124"/>
      <c r="M207" s="262"/>
      <c r="N207" s="142"/>
      <c r="O207" s="147"/>
      <c r="P207" s="265"/>
      <c r="Q207" s="147"/>
      <c r="R207" s="147"/>
      <c r="S207" s="261"/>
      <c r="T207" s="266"/>
      <c r="U207" s="268"/>
      <c r="V207" s="176"/>
      <c r="W207" s="221"/>
      <c r="X207" s="147"/>
      <c r="Y207" s="255"/>
      <c r="Z207" s="176"/>
      <c r="AA207" s="221"/>
      <c r="AB207" s="147"/>
      <c r="AC207" s="270"/>
      <c r="AD207" s="150">
        <f t="shared" si="12"/>
        <v>1</v>
      </c>
      <c r="AE207">
        <f t="shared" si="13"/>
        <v>1</v>
      </c>
    </row>
    <row r="208" spans="1:31" ht="15.75" hidden="1" customHeight="1" x14ac:dyDescent="0.2">
      <c r="A208" s="253"/>
      <c r="B208" s="252" t="s">
        <v>277</v>
      </c>
      <c r="C208" s="242"/>
      <c r="D208" s="249"/>
      <c r="E208" s="261"/>
      <c r="F208" s="261"/>
      <c r="G208" s="68"/>
      <c r="H208" s="68"/>
      <c r="I208" s="115"/>
      <c r="J208" s="115"/>
      <c r="K208" s="265"/>
      <c r="L208" s="147"/>
      <c r="M208" s="267"/>
      <c r="N208" s="263"/>
      <c r="O208" s="142"/>
      <c r="P208" s="207"/>
      <c r="Q208" s="263"/>
      <c r="R208" s="124"/>
      <c r="S208" s="263"/>
      <c r="T208" s="266"/>
      <c r="U208" s="176"/>
      <c r="V208" s="131"/>
      <c r="W208" s="176"/>
      <c r="X208" s="147"/>
      <c r="Y208" s="131"/>
      <c r="Z208" s="221"/>
      <c r="AA208" s="221"/>
      <c r="AB208" s="270"/>
      <c r="AC208" s="138"/>
      <c r="AD208" s="150">
        <f t="shared" si="12"/>
        <v>0</v>
      </c>
      <c r="AE208">
        <f t="shared" si="13"/>
        <v>0</v>
      </c>
    </row>
    <row r="209" spans="1:31" ht="15.75" hidden="1" customHeight="1" x14ac:dyDescent="0.2">
      <c r="A209" s="253"/>
      <c r="B209" s="252" t="s">
        <v>278</v>
      </c>
      <c r="C209" s="242"/>
      <c r="D209" s="249"/>
      <c r="E209" s="261"/>
      <c r="F209" s="68"/>
      <c r="G209" s="68"/>
      <c r="H209" s="68"/>
      <c r="I209" s="115"/>
      <c r="J209" s="233"/>
      <c r="K209" s="207"/>
      <c r="L209" s="147"/>
      <c r="M209" s="268"/>
      <c r="N209" s="263"/>
      <c r="O209" s="124"/>
      <c r="P209" s="207"/>
      <c r="Q209" s="147"/>
      <c r="R209" s="147"/>
      <c r="S209" s="263"/>
      <c r="T209" s="266"/>
      <c r="U209" s="268"/>
      <c r="V209" s="221"/>
      <c r="W209" s="221"/>
      <c r="X209" s="147"/>
      <c r="Y209" s="255"/>
      <c r="Z209" s="131"/>
      <c r="AA209" s="221"/>
      <c r="AB209" s="138"/>
      <c r="AC209" s="138"/>
      <c r="AD209" s="150">
        <f t="shared" si="12"/>
        <v>0</v>
      </c>
      <c r="AE209">
        <f t="shared" si="13"/>
        <v>0</v>
      </c>
    </row>
    <row r="210" spans="1:31" ht="15.75" hidden="1" customHeight="1" x14ac:dyDescent="0.2">
      <c r="A210" s="246"/>
      <c r="B210" s="252" t="s">
        <v>129</v>
      </c>
      <c r="C210" s="242"/>
      <c r="D210" s="249"/>
      <c r="E210" s="261"/>
      <c r="F210" s="68"/>
      <c r="G210" s="68"/>
      <c r="H210" s="68"/>
      <c r="I210" s="115"/>
      <c r="J210" s="233"/>
      <c r="K210" s="207"/>
      <c r="L210" s="116"/>
      <c r="M210" s="268"/>
      <c r="N210" s="142"/>
      <c r="O210" s="147"/>
      <c r="P210" s="207"/>
      <c r="Q210" s="124"/>
      <c r="R210" s="147"/>
      <c r="S210" s="263"/>
      <c r="T210" s="266"/>
      <c r="U210" s="267"/>
      <c r="V210" s="131"/>
      <c r="W210" s="131"/>
      <c r="X210" s="138"/>
      <c r="Y210" s="255"/>
      <c r="Z210" s="221"/>
      <c r="AA210" s="270"/>
      <c r="AB210" s="147"/>
      <c r="AC210" s="138"/>
      <c r="AD210" s="150">
        <f t="shared" si="12"/>
        <v>0</v>
      </c>
      <c r="AE210">
        <f t="shared" si="13"/>
        <v>0</v>
      </c>
    </row>
    <row r="211" spans="1:31" ht="15.75" hidden="1" customHeight="1" x14ac:dyDescent="0.2">
      <c r="A211" s="253"/>
      <c r="B211" s="252" t="s">
        <v>279</v>
      </c>
      <c r="C211" s="242"/>
      <c r="D211" s="249"/>
      <c r="E211" s="261"/>
      <c r="F211" s="68"/>
      <c r="G211" s="68"/>
      <c r="H211" s="68"/>
      <c r="I211" s="115"/>
      <c r="J211" s="115"/>
      <c r="K211" s="207"/>
      <c r="L211" s="147"/>
      <c r="M211" s="267"/>
      <c r="N211" s="261"/>
      <c r="O211" s="147"/>
      <c r="P211" s="207"/>
      <c r="Q211" s="124"/>
      <c r="R211" s="147"/>
      <c r="S211" s="263"/>
      <c r="T211" s="266"/>
      <c r="U211" s="267"/>
      <c r="V211" s="131"/>
      <c r="W211" s="131"/>
      <c r="X211" s="138"/>
      <c r="Y211" s="255"/>
      <c r="Z211" s="221"/>
      <c r="AA211" s="221"/>
      <c r="AB211" s="147"/>
      <c r="AC211" s="138"/>
      <c r="AD211" s="150">
        <f t="shared" si="12"/>
        <v>0</v>
      </c>
      <c r="AE211">
        <f t="shared" si="13"/>
        <v>0</v>
      </c>
    </row>
    <row r="212" spans="1:31" ht="15.75" hidden="1" customHeight="1" x14ac:dyDescent="0.2">
      <c r="A212" s="246"/>
      <c r="B212" s="252" t="s">
        <v>221</v>
      </c>
      <c r="C212" s="242"/>
      <c r="D212" s="249"/>
      <c r="E212" s="261"/>
      <c r="F212" s="68"/>
      <c r="G212" s="68"/>
      <c r="H212" s="68"/>
      <c r="I212" s="115"/>
      <c r="J212" s="233"/>
      <c r="K212" s="207"/>
      <c r="L212" s="116"/>
      <c r="M212" s="268"/>
      <c r="N212" s="142"/>
      <c r="O212" s="147"/>
      <c r="P212" s="207"/>
      <c r="Q212" s="124"/>
      <c r="R212" s="147"/>
      <c r="S212" s="263"/>
      <c r="T212" s="266"/>
      <c r="U212" s="267"/>
      <c r="V212" s="131"/>
      <c r="W212" s="131"/>
      <c r="X212" s="138"/>
      <c r="Y212" s="255"/>
      <c r="Z212" s="221"/>
      <c r="AA212" s="270"/>
      <c r="AB212" s="147"/>
      <c r="AC212" s="138"/>
      <c r="AD212" s="150">
        <f t="shared" si="12"/>
        <v>0</v>
      </c>
      <c r="AE212">
        <f t="shared" si="13"/>
        <v>0</v>
      </c>
    </row>
    <row r="213" spans="1:31" ht="15.75" hidden="1" customHeight="1" x14ac:dyDescent="0.2">
      <c r="A213" s="253"/>
      <c r="B213" s="252" t="s">
        <v>281</v>
      </c>
      <c r="C213" s="242"/>
      <c r="D213" s="249"/>
      <c r="E213" s="261"/>
      <c r="F213" s="68"/>
      <c r="G213" s="68"/>
      <c r="H213" s="68"/>
      <c r="I213" s="115"/>
      <c r="J213" s="262"/>
      <c r="K213" s="207"/>
      <c r="L213" s="147"/>
      <c r="M213" s="268"/>
      <c r="N213" s="263"/>
      <c r="O213" s="147"/>
      <c r="P213" s="122"/>
      <c r="Q213" s="147"/>
      <c r="R213" s="124"/>
      <c r="S213" s="261"/>
      <c r="T213" s="224"/>
      <c r="U213" s="262"/>
      <c r="V213" s="221"/>
      <c r="W213" s="221"/>
      <c r="X213" s="264"/>
      <c r="Y213" s="255"/>
      <c r="Z213" s="221"/>
      <c r="AA213" s="131"/>
      <c r="AB213" s="147"/>
      <c r="AC213" s="138"/>
      <c r="AD213" s="150">
        <f t="shared" si="12"/>
        <v>0</v>
      </c>
      <c r="AE213">
        <f t="shared" si="13"/>
        <v>0</v>
      </c>
    </row>
    <row r="214" spans="1:31" ht="15.75" hidden="1" customHeight="1" x14ac:dyDescent="0.2">
      <c r="A214" s="253"/>
      <c r="B214" s="252" t="s">
        <v>250</v>
      </c>
      <c r="C214" s="242"/>
      <c r="D214" s="249"/>
      <c r="E214" s="261"/>
      <c r="F214" s="68"/>
      <c r="G214" s="68"/>
      <c r="H214" s="68"/>
      <c r="I214" s="68"/>
      <c r="J214" s="70"/>
      <c r="K214" s="207"/>
      <c r="L214" s="116"/>
      <c r="M214" s="268"/>
      <c r="N214" s="142"/>
      <c r="O214" s="147"/>
      <c r="P214" s="207"/>
      <c r="Q214" s="124"/>
      <c r="R214" s="147"/>
      <c r="S214" s="263"/>
      <c r="T214" s="266"/>
      <c r="U214" s="267"/>
      <c r="V214" s="131"/>
      <c r="W214" s="131"/>
      <c r="X214" s="138"/>
      <c r="Y214" s="255"/>
      <c r="Z214" s="221"/>
      <c r="AA214" s="221"/>
      <c r="AB214" s="147"/>
      <c r="AC214" s="270"/>
      <c r="AD214" s="150">
        <f t="shared" si="12"/>
        <v>0</v>
      </c>
      <c r="AE214">
        <f t="shared" si="13"/>
        <v>0</v>
      </c>
    </row>
    <row r="215" spans="1:31" ht="15.75" hidden="1" customHeight="1" thickBot="1" x14ac:dyDescent="0.25">
      <c r="A215" s="253"/>
      <c r="B215" s="252" t="s">
        <v>186</v>
      </c>
      <c r="C215" s="242"/>
      <c r="D215" s="249"/>
      <c r="E215" s="261"/>
      <c r="F215" s="261"/>
      <c r="G215" s="68"/>
      <c r="H215" s="261"/>
      <c r="I215" s="261"/>
      <c r="J215" s="68"/>
      <c r="K215" s="207"/>
      <c r="L215" s="147"/>
      <c r="M215" s="267"/>
      <c r="N215" s="261"/>
      <c r="O215" s="147"/>
      <c r="P215" s="207"/>
      <c r="Q215" s="124"/>
      <c r="R215" s="261"/>
      <c r="S215" s="263"/>
      <c r="T215" s="147"/>
      <c r="U215" s="131"/>
      <c r="V215" s="127"/>
      <c r="W215" s="131"/>
      <c r="X215" s="136"/>
      <c r="Y215" s="264"/>
      <c r="Z215" s="264"/>
      <c r="AA215" s="221"/>
      <c r="AB215" s="138"/>
      <c r="AC215" s="138"/>
      <c r="AD215" s="150">
        <f t="shared" si="12"/>
        <v>0</v>
      </c>
      <c r="AE215">
        <f t="shared" si="13"/>
        <v>0</v>
      </c>
    </row>
    <row r="216" spans="1:31" ht="21" customHeight="1" thickBot="1" x14ac:dyDescent="0.25">
      <c r="B216" s="229"/>
      <c r="C216" s="294">
        <f>COUNTA(C8:C215)</f>
        <v>113</v>
      </c>
      <c r="D216" s="231"/>
      <c r="E216" s="294">
        <f t="shared" ref="E216:AC216" si="14">COUNTA(E8:E215)</f>
        <v>49</v>
      </c>
      <c r="F216" s="294">
        <f t="shared" si="14"/>
        <v>55</v>
      </c>
      <c r="G216" s="294">
        <f t="shared" si="14"/>
        <v>40</v>
      </c>
      <c r="H216" s="294">
        <f t="shared" si="14"/>
        <v>40</v>
      </c>
      <c r="I216" s="303">
        <f t="shared" si="14"/>
        <v>30</v>
      </c>
      <c r="J216" s="294">
        <f t="shared" si="14"/>
        <v>43</v>
      </c>
      <c r="K216" s="294">
        <f t="shared" si="14"/>
        <v>37</v>
      </c>
      <c r="L216" s="294">
        <f t="shared" si="14"/>
        <v>36</v>
      </c>
      <c r="M216" s="294">
        <f t="shared" si="14"/>
        <v>45</v>
      </c>
      <c r="N216" s="294">
        <f t="shared" si="14"/>
        <v>26</v>
      </c>
      <c r="O216" s="294">
        <f t="shared" si="14"/>
        <v>27</v>
      </c>
      <c r="P216" s="294">
        <f t="shared" si="14"/>
        <v>43</v>
      </c>
      <c r="Q216" s="294">
        <f t="shared" si="14"/>
        <v>38</v>
      </c>
      <c r="R216" s="294">
        <f t="shared" si="14"/>
        <v>30</v>
      </c>
      <c r="S216" s="294">
        <f t="shared" si="14"/>
        <v>34</v>
      </c>
      <c r="T216" s="294">
        <f t="shared" si="14"/>
        <v>29</v>
      </c>
      <c r="U216" s="294">
        <f t="shared" si="14"/>
        <v>38</v>
      </c>
      <c r="V216" s="294">
        <f t="shared" si="14"/>
        <v>34</v>
      </c>
      <c r="W216" s="294">
        <f t="shared" si="14"/>
        <v>39</v>
      </c>
      <c r="X216" s="294">
        <f t="shared" si="14"/>
        <v>40</v>
      </c>
      <c r="Y216" s="294">
        <f t="shared" si="14"/>
        <v>46</v>
      </c>
      <c r="Z216" s="294">
        <f t="shared" si="14"/>
        <v>41</v>
      </c>
      <c r="AA216" s="294">
        <f t="shared" si="14"/>
        <v>46</v>
      </c>
      <c r="AB216" s="294">
        <f t="shared" si="14"/>
        <v>0</v>
      </c>
      <c r="AC216" s="294">
        <f t="shared" si="14"/>
        <v>0</v>
      </c>
      <c r="AD216" s="294"/>
    </row>
    <row r="218" spans="1:31" x14ac:dyDescent="0.2">
      <c r="D218" s="301" t="s">
        <v>8</v>
      </c>
      <c r="F218" s="301">
        <f>18*F6</f>
        <v>273.59999999999997</v>
      </c>
      <c r="G218">
        <f>G6*19</f>
        <v>281.2</v>
      </c>
      <c r="H218">
        <f>H6*21</f>
        <v>312.90000000000003</v>
      </c>
      <c r="J218">
        <f>J6*16</f>
        <v>241.6</v>
      </c>
      <c r="K218">
        <f>K6*18</f>
        <v>293.40000000000003</v>
      </c>
      <c r="L218">
        <f>L6*11</f>
        <v>173.8</v>
      </c>
      <c r="M218">
        <f>M6*19</f>
        <v>277.39999999999998</v>
      </c>
      <c r="N218">
        <f>N6*23</f>
        <v>0</v>
      </c>
      <c r="O218">
        <f>O6*8</f>
        <v>118.4</v>
      </c>
      <c r="P218">
        <f>P6*38</f>
        <v>623.19999999999993</v>
      </c>
      <c r="Q218">
        <f>Q6*15</f>
        <v>259.5</v>
      </c>
      <c r="R218">
        <f>R6*10</f>
        <v>165</v>
      </c>
      <c r="S218">
        <f>S6*10</f>
        <v>183</v>
      </c>
      <c r="T218">
        <f>T6*7</f>
        <v>101.5</v>
      </c>
      <c r="U218">
        <f>U6*11</f>
        <v>179.3</v>
      </c>
      <c r="V218">
        <f>V6*16</f>
        <v>265.60000000000002</v>
      </c>
      <c r="W218">
        <f>10*W6</f>
        <v>174</v>
      </c>
      <c r="X218">
        <f>X6*10</f>
        <v>161</v>
      </c>
      <c r="Y218">
        <f>Y6*29</f>
        <v>638</v>
      </c>
      <c r="Z218">
        <f>Z6*14</f>
        <v>240.79999999999998</v>
      </c>
      <c r="AA218">
        <f>AA6*26</f>
        <v>397.8</v>
      </c>
      <c r="AB218">
        <f>AB6*25</f>
        <v>0</v>
      </c>
      <c r="AC218">
        <f>AC6*31</f>
        <v>0</v>
      </c>
      <c r="AD218" s="218">
        <f>SUM(F218:AA218)</f>
        <v>5361</v>
      </c>
    </row>
    <row r="219" spans="1:31" x14ac:dyDescent="0.2">
      <c r="D219" s="301" t="s">
        <v>9</v>
      </c>
      <c r="F219" s="145">
        <f>36*F7</f>
        <v>489.59999999999997</v>
      </c>
      <c r="G219" s="145">
        <f>G7*21</f>
        <v>262.5</v>
      </c>
      <c r="H219" s="145">
        <f>H7*19</f>
        <v>250.79999999999998</v>
      </c>
      <c r="I219" s="145"/>
      <c r="J219" s="145">
        <f>J7*27</f>
        <v>345.6</v>
      </c>
      <c r="K219">
        <f>K7*18</f>
        <v>226.79999999999998</v>
      </c>
      <c r="L219">
        <f>L7*24</f>
        <v>319.20000000000005</v>
      </c>
      <c r="M219">
        <f>M7*25</f>
        <v>297.5</v>
      </c>
      <c r="N219">
        <f>N7*26</f>
        <v>351</v>
      </c>
      <c r="O219">
        <f>O7*19</f>
        <v>258.39999999999998</v>
      </c>
      <c r="P219">
        <f>P7*5</f>
        <v>51</v>
      </c>
      <c r="Q219">
        <f>Q7*23</f>
        <v>303.59999999999997</v>
      </c>
      <c r="R219">
        <f>R7*20</f>
        <v>244</v>
      </c>
      <c r="S219">
        <f>S7*25</f>
        <v>375</v>
      </c>
      <c r="T219">
        <f>T7*22</f>
        <v>286</v>
      </c>
      <c r="U219">
        <f>U7*27</f>
        <v>353.7</v>
      </c>
      <c r="V219" s="145">
        <f>V7*29</f>
        <v>337.85</v>
      </c>
      <c r="W219">
        <f>25*W7</f>
        <v>305</v>
      </c>
      <c r="X219">
        <f>X7*30</f>
        <v>411</v>
      </c>
      <c r="Y219">
        <f>Y7*17</f>
        <v>238</v>
      </c>
      <c r="Z219">
        <f>Z7*27</f>
        <v>378</v>
      </c>
      <c r="AA219">
        <f>AA7*36</f>
        <v>504</v>
      </c>
      <c r="AB219">
        <f>AB7*29</f>
        <v>0</v>
      </c>
      <c r="AC219">
        <f>AC7*30</f>
        <v>0</v>
      </c>
      <c r="AD219" s="218">
        <f>SUM(F219:AA219)</f>
        <v>6588.55</v>
      </c>
    </row>
    <row r="220" spans="1:31" x14ac:dyDescent="0.2">
      <c r="D220" s="1"/>
      <c r="F220">
        <f t="shared" ref="F220:P220" si="15">SUM(F218:F219)</f>
        <v>763.19999999999993</v>
      </c>
      <c r="G220">
        <f t="shared" si="15"/>
        <v>543.70000000000005</v>
      </c>
      <c r="H220">
        <f t="shared" si="15"/>
        <v>563.70000000000005</v>
      </c>
      <c r="J220">
        <f t="shared" si="15"/>
        <v>587.20000000000005</v>
      </c>
      <c r="K220">
        <f t="shared" si="15"/>
        <v>520.20000000000005</v>
      </c>
      <c r="L220">
        <f t="shared" si="15"/>
        <v>493.00000000000006</v>
      </c>
      <c r="M220">
        <f t="shared" si="15"/>
        <v>574.9</v>
      </c>
      <c r="N220">
        <f t="shared" si="15"/>
        <v>351</v>
      </c>
      <c r="O220">
        <f t="shared" si="15"/>
        <v>376.79999999999995</v>
      </c>
      <c r="P220">
        <f t="shared" si="15"/>
        <v>674.19999999999993</v>
      </c>
      <c r="Q220">
        <f t="shared" ref="Q220:AC220" si="16">SUM(Q218:Q219)</f>
        <v>563.09999999999991</v>
      </c>
      <c r="R220">
        <f t="shared" si="16"/>
        <v>409</v>
      </c>
      <c r="S220">
        <f t="shared" si="16"/>
        <v>558</v>
      </c>
      <c r="T220">
        <f t="shared" si="16"/>
        <v>387.5</v>
      </c>
      <c r="U220">
        <f t="shared" si="16"/>
        <v>533</v>
      </c>
      <c r="V220">
        <f t="shared" si="16"/>
        <v>603.45000000000005</v>
      </c>
      <c r="W220">
        <f t="shared" si="16"/>
        <v>479</v>
      </c>
      <c r="X220">
        <f t="shared" si="16"/>
        <v>572</v>
      </c>
      <c r="Y220">
        <f t="shared" si="16"/>
        <v>876</v>
      </c>
      <c r="Z220">
        <f t="shared" si="16"/>
        <v>618.79999999999995</v>
      </c>
      <c r="AA220">
        <f t="shared" si="16"/>
        <v>901.8</v>
      </c>
      <c r="AB220">
        <f t="shared" si="16"/>
        <v>0</v>
      </c>
      <c r="AC220">
        <f t="shared" si="16"/>
        <v>0</v>
      </c>
      <c r="AD220" s="218">
        <f>SUM(F220:AC220)</f>
        <v>11949.55</v>
      </c>
    </row>
  </sheetData>
  <sortState xmlns:xlrd2="http://schemas.microsoft.com/office/spreadsheetml/2017/richdata2" ref="A8:AA207">
    <sortCondition descending="1" ref="C8:C207"/>
    <sortCondition ref="D8:D207" customList="++/+/+/+/+/+,++/++/++,++/++/+/+,++/+/+/+/+,++/+/+/+,++/++/+,++/++,++/+/+/+,++/+/+,++/+,+/+/+,++,+/+,+"/>
    <sortCondition ref="B8:B207"/>
  </sortState>
  <mergeCells count="2">
    <mergeCell ref="A1:AC1"/>
    <mergeCell ref="B2:D2"/>
  </mergeCells>
  <pageMargins left="0.47244094488188981" right="0.47244094488188981" top="0.11811023622047245" bottom="0.15748031496062992" header="0.51181102362204722" footer="0.51181102362204722"/>
  <pageSetup paperSize="8" scale="61"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194"/>
  <sheetViews>
    <sheetView zoomScale="90" zoomScaleNormal="90" workbookViewId="0">
      <pane xSplit="4" ySplit="7" topLeftCell="E157" activePane="bottomRight" state="frozen"/>
      <selection pane="topRight" activeCell="K1" sqref="K1"/>
      <selection pane="bottomLeft" activeCell="A7" sqref="A7"/>
      <selection pane="bottomRight" activeCell="K193" sqref="K193"/>
    </sheetView>
  </sheetViews>
  <sheetFormatPr baseColWidth="10" defaultColWidth="11.42578125" defaultRowHeight="12.75" x14ac:dyDescent="0.2"/>
  <cols>
    <col min="1" max="1" width="6.85546875" customWidth="1"/>
    <col min="2" max="2" width="28.140625" customWidth="1"/>
    <col min="3" max="3" width="8.85546875" customWidth="1"/>
    <col min="4" max="4" width="17.28515625" customWidth="1"/>
    <col min="5" max="9" width="5.28515625" customWidth="1"/>
    <col min="10" max="11" width="5.28515625" customWidth="1" collapsed="1"/>
    <col min="12" max="12" width="5.28515625" customWidth="1"/>
    <col min="13" max="13" width="5.28515625" customWidth="1" collapsed="1"/>
    <col min="14" max="14" width="5.28515625" customWidth="1"/>
    <col min="15" max="19" width="5.28515625" customWidth="1" collapsed="1"/>
    <col min="20" max="22" width="5.28515625" customWidth="1"/>
    <col min="23" max="23" width="5.28515625" customWidth="1" collapsed="1"/>
    <col min="24" max="26" width="5.28515625" customWidth="1"/>
    <col min="27" max="28" width="5.28515625" customWidth="1" collapsed="1"/>
    <col min="29" max="29" width="8.5703125" bestFit="1" customWidth="1" collapsed="1"/>
    <col min="30" max="30" width="4.85546875" customWidth="1" collapsed="1"/>
    <col min="31" max="33" width="4.85546875" hidden="1" customWidth="1"/>
    <col min="34" max="34" width="4.85546875" hidden="1" customWidth="1" collapsed="1"/>
    <col min="35" max="37" width="4.85546875" hidden="1" customWidth="1"/>
    <col min="38" max="38" width="4.85546875" hidden="1" customWidth="1" collapsed="1"/>
    <col min="39" max="41" width="4.85546875" hidden="1" customWidth="1"/>
    <col min="42" max="42" width="7" customWidth="1" collapsed="1"/>
    <col min="43" max="43" width="6.85546875" bestFit="1" customWidth="1"/>
    <col min="44" max="69" width="4.85546875" customWidth="1"/>
  </cols>
  <sheetData>
    <row r="1" spans="1:55"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row>
    <row r="2" spans="1:55" ht="14.25" customHeight="1" x14ac:dyDescent="0.25">
      <c r="B2" s="366" t="s">
        <v>1</v>
      </c>
      <c r="C2" s="366"/>
      <c r="D2" s="366"/>
      <c r="F2" s="30"/>
      <c r="G2" s="11"/>
      <c r="H2" s="13"/>
      <c r="I2" s="14"/>
      <c r="K2" s="366" t="s">
        <v>344</v>
      </c>
      <c r="L2" s="366"/>
      <c r="M2" s="366"/>
      <c r="N2" s="366"/>
      <c r="O2" s="366"/>
    </row>
    <row r="3" spans="1:55" ht="5.25" customHeight="1" x14ac:dyDescent="0.2">
      <c r="B3" s="1"/>
    </row>
    <row r="4" spans="1:55" ht="10.5" customHeight="1" thickBot="1" x14ac:dyDescent="0.25">
      <c r="B4" s="1"/>
      <c r="D4" s="9"/>
      <c r="E4" s="183" t="s">
        <v>5</v>
      </c>
      <c r="F4" s="184">
        <v>1</v>
      </c>
      <c r="G4" s="184">
        <v>2</v>
      </c>
      <c r="H4" s="184">
        <v>3</v>
      </c>
      <c r="I4" s="184">
        <v>4</v>
      </c>
      <c r="J4" s="184">
        <v>5</v>
      </c>
      <c r="K4" s="184">
        <v>6</v>
      </c>
      <c r="L4" s="184">
        <v>7</v>
      </c>
      <c r="M4" s="184">
        <v>8</v>
      </c>
      <c r="N4" s="184">
        <v>9</v>
      </c>
      <c r="O4" s="184">
        <v>10</v>
      </c>
      <c r="P4" s="184">
        <v>11</v>
      </c>
      <c r="Q4" s="184">
        <v>12</v>
      </c>
      <c r="R4" s="184">
        <v>13</v>
      </c>
      <c r="S4" s="184">
        <v>14</v>
      </c>
      <c r="T4" s="184">
        <v>15</v>
      </c>
      <c r="U4" s="184">
        <v>16</v>
      </c>
      <c r="V4" s="184">
        <v>17</v>
      </c>
      <c r="W4" s="184">
        <v>18</v>
      </c>
      <c r="X4" s="184">
        <v>19</v>
      </c>
      <c r="Y4" s="184"/>
      <c r="Z4" s="184"/>
      <c r="AA4" s="184"/>
      <c r="AB4" s="184"/>
      <c r="AC4" s="54"/>
    </row>
    <row r="5" spans="1:55" ht="15" customHeight="1" thickBot="1" x14ac:dyDescent="0.3">
      <c r="B5" s="190" t="s">
        <v>6</v>
      </c>
      <c r="C5" s="191" t="s">
        <v>312</v>
      </c>
      <c r="D5" s="192">
        <v>44647</v>
      </c>
      <c r="E5" s="193" t="s">
        <v>313</v>
      </c>
      <c r="F5" s="194">
        <v>46</v>
      </c>
      <c r="G5" s="194">
        <v>40</v>
      </c>
      <c r="H5" s="182">
        <v>36</v>
      </c>
      <c r="I5" s="194">
        <v>24</v>
      </c>
      <c r="J5" s="182">
        <v>38</v>
      </c>
      <c r="K5" s="194">
        <v>31</v>
      </c>
      <c r="L5" s="194">
        <v>38</v>
      </c>
      <c r="M5" s="194">
        <v>37</v>
      </c>
      <c r="N5" s="194">
        <v>34</v>
      </c>
      <c r="O5" s="194">
        <v>38</v>
      </c>
      <c r="P5" s="194">
        <v>30</v>
      </c>
      <c r="Q5" s="179">
        <v>33</v>
      </c>
      <c r="R5" s="179">
        <v>34</v>
      </c>
      <c r="S5" s="179">
        <v>42</v>
      </c>
      <c r="T5" s="179">
        <v>28</v>
      </c>
      <c r="U5" s="179">
        <v>38</v>
      </c>
      <c r="V5" s="179">
        <v>31</v>
      </c>
      <c r="W5" s="179">
        <v>29</v>
      </c>
      <c r="X5" s="179">
        <v>31</v>
      </c>
      <c r="Y5" s="179"/>
      <c r="Z5" s="179"/>
      <c r="AA5" s="179"/>
      <c r="AB5" s="195"/>
      <c r="AC5" s="130">
        <f>SUM(F5:X5)</f>
        <v>658</v>
      </c>
      <c r="AD5" s="1">
        <v>19</v>
      </c>
      <c r="AE5" s="38"/>
      <c r="AF5" s="39"/>
      <c r="AG5" s="23"/>
      <c r="AH5" s="1"/>
      <c r="AI5" s="38"/>
      <c r="AJ5" s="39"/>
      <c r="AK5" s="39"/>
      <c r="AL5" s="1"/>
      <c r="AM5" s="38"/>
      <c r="AN5" s="40"/>
      <c r="AO5" s="45"/>
      <c r="AP5" s="46">
        <f>AC5/AD5</f>
        <v>34.631578947368418</v>
      </c>
      <c r="AQ5" s="33"/>
    </row>
    <row r="6" spans="1:55" ht="16.5" thickBot="1" x14ac:dyDescent="0.3">
      <c r="B6" s="3"/>
      <c r="C6" s="185"/>
      <c r="D6" s="186"/>
      <c r="E6" s="187" t="s">
        <v>314</v>
      </c>
      <c r="F6" s="337"/>
      <c r="G6" s="259"/>
      <c r="H6" s="239"/>
      <c r="I6" s="213"/>
      <c r="J6" s="239"/>
      <c r="K6" s="239"/>
      <c r="L6" s="239"/>
      <c r="M6" s="239"/>
      <c r="N6" s="239"/>
      <c r="O6" s="239"/>
      <c r="P6" s="239"/>
      <c r="Q6" s="208"/>
      <c r="R6" s="241"/>
      <c r="S6" s="208"/>
      <c r="T6" s="208"/>
      <c r="U6" s="208"/>
      <c r="V6" s="208"/>
      <c r="W6" s="239"/>
      <c r="X6" s="239"/>
      <c r="Y6" s="239"/>
      <c r="Z6" s="208"/>
      <c r="AA6" s="208"/>
      <c r="AB6" s="208"/>
      <c r="AC6" s="130"/>
      <c r="AD6" s="1"/>
      <c r="AE6" s="167"/>
      <c r="AF6" s="168"/>
      <c r="AG6" s="169"/>
      <c r="AH6" s="1"/>
      <c r="AI6" s="167"/>
      <c r="AJ6" s="168"/>
      <c r="AK6" s="168"/>
      <c r="AL6" s="1"/>
      <c r="AM6" s="170"/>
      <c r="AN6" s="171"/>
      <c r="AO6" s="171"/>
      <c r="AP6" s="33"/>
      <c r="AQ6" s="33"/>
    </row>
    <row r="7" spans="1:55" ht="15.75" customHeight="1" thickBot="1" x14ac:dyDescent="0.25">
      <c r="A7" s="64" t="s">
        <v>11</v>
      </c>
      <c r="B7" s="65" t="s">
        <v>12</v>
      </c>
      <c r="C7" s="65" t="s">
        <v>13</v>
      </c>
      <c r="D7" s="66" t="s">
        <v>14</v>
      </c>
      <c r="E7" s="178"/>
      <c r="F7" s="336"/>
      <c r="G7" s="210"/>
      <c r="H7" s="210"/>
      <c r="I7" s="213"/>
      <c r="J7" s="213"/>
      <c r="K7" s="213"/>
      <c r="L7" s="213"/>
      <c r="M7" s="213"/>
      <c r="N7" s="213"/>
      <c r="O7" s="180"/>
      <c r="P7" s="210"/>
      <c r="Q7" s="213"/>
      <c r="R7" s="210"/>
      <c r="S7" s="210"/>
      <c r="T7" s="213"/>
      <c r="U7" s="211"/>
      <c r="V7" s="210"/>
      <c r="W7" s="213"/>
      <c r="X7" s="213"/>
      <c r="Y7" s="213"/>
      <c r="Z7" s="213"/>
      <c r="AA7" s="213"/>
      <c r="AB7" s="211"/>
      <c r="AC7">
        <f>COUNTA(E7:N7,P7:AB7)</f>
        <v>0</v>
      </c>
      <c r="AD7">
        <f>SUM(G7:AC7)</f>
        <v>0</v>
      </c>
      <c r="AE7">
        <v>13.7</v>
      </c>
      <c r="AF7">
        <v>76</v>
      </c>
      <c r="AG7" t="s">
        <v>17</v>
      </c>
      <c r="AI7">
        <v>17</v>
      </c>
      <c r="AJ7">
        <v>87</v>
      </c>
      <c r="AM7" s="24">
        <v>13</v>
      </c>
      <c r="AN7" s="25">
        <v>71.11</v>
      </c>
      <c r="AO7" s="25"/>
      <c r="AP7" s="33"/>
      <c r="AQ7" s="33"/>
    </row>
    <row r="8" spans="1:55" ht="15.75" customHeight="1" x14ac:dyDescent="0.2">
      <c r="A8" s="247">
        <v>1</v>
      </c>
      <c r="B8" s="248" t="s">
        <v>58</v>
      </c>
      <c r="C8" s="242">
        <v>26</v>
      </c>
      <c r="D8" s="249" t="s">
        <v>32</v>
      </c>
      <c r="E8" s="261"/>
      <c r="F8" s="261" t="s">
        <v>345</v>
      </c>
      <c r="G8" s="261" t="s">
        <v>346</v>
      </c>
      <c r="H8" s="261" t="s">
        <v>347</v>
      </c>
      <c r="I8" s="261" t="s">
        <v>348</v>
      </c>
      <c r="J8" s="261" t="s">
        <v>349</v>
      </c>
      <c r="K8" s="261" t="s">
        <v>350</v>
      </c>
      <c r="L8" s="261" t="s">
        <v>351</v>
      </c>
      <c r="M8" s="261" t="s">
        <v>352</v>
      </c>
      <c r="N8" s="261" t="s">
        <v>353</v>
      </c>
      <c r="O8" s="261" t="s">
        <v>354</v>
      </c>
      <c r="P8" s="261"/>
      <c r="Q8" s="261" t="s">
        <v>355</v>
      </c>
      <c r="R8" s="261" t="s">
        <v>356</v>
      </c>
      <c r="S8" s="261" t="s">
        <v>357</v>
      </c>
      <c r="T8" s="261" t="s">
        <v>358</v>
      </c>
      <c r="U8" s="261" t="s">
        <v>359</v>
      </c>
      <c r="V8" s="261" t="s">
        <v>360</v>
      </c>
      <c r="W8" s="261" t="s">
        <v>361</v>
      </c>
      <c r="X8" s="261" t="s">
        <v>362</v>
      </c>
      <c r="Y8" s="261"/>
      <c r="Z8" s="270"/>
      <c r="AA8" s="270"/>
      <c r="AB8" s="270"/>
      <c r="AC8" s="150">
        <f t="shared" ref="AC8:AC39" si="0">COUNTA(F8:I8,J8:N8,P8:AB8)</f>
        <v>17</v>
      </c>
      <c r="AD8">
        <f t="shared" ref="AD8:AD39" si="1">COUNTA(E8:AB8)</f>
        <v>18</v>
      </c>
      <c r="AH8" s="31"/>
      <c r="AI8" s="6"/>
      <c r="AJ8" s="6"/>
      <c r="AK8" s="6"/>
      <c r="AL8" s="31"/>
      <c r="AM8" s="31"/>
      <c r="AN8" s="31"/>
      <c r="AO8" s="31"/>
      <c r="AP8" s="6"/>
      <c r="AQ8" s="6"/>
      <c r="AR8" s="6"/>
      <c r="AS8" s="6"/>
      <c r="AT8" s="6"/>
      <c r="AU8" s="6"/>
      <c r="AV8" s="6"/>
      <c r="AW8" s="6"/>
      <c r="AX8" s="6"/>
      <c r="AY8" s="6"/>
      <c r="AZ8" s="6"/>
      <c r="BA8" s="6"/>
      <c r="BB8" s="6"/>
      <c r="BC8" s="6"/>
    </row>
    <row r="9" spans="1:55" ht="15.75" customHeight="1" x14ac:dyDescent="0.2">
      <c r="A9" s="247">
        <v>2</v>
      </c>
      <c r="B9" s="250" t="s">
        <v>38</v>
      </c>
      <c r="C9" s="242">
        <v>20</v>
      </c>
      <c r="D9" s="251" t="s">
        <v>19</v>
      </c>
      <c r="E9" s="261"/>
      <c r="F9" s="261" t="s">
        <v>345</v>
      </c>
      <c r="G9" s="261" t="s">
        <v>346</v>
      </c>
      <c r="H9" s="261" t="s">
        <v>347</v>
      </c>
      <c r="I9" s="261" t="s">
        <v>348</v>
      </c>
      <c r="J9" s="261" t="s">
        <v>349</v>
      </c>
      <c r="K9" s="261" t="s">
        <v>350</v>
      </c>
      <c r="L9" s="261" t="s">
        <v>351</v>
      </c>
      <c r="M9" s="261" t="s">
        <v>352</v>
      </c>
      <c r="N9" s="261" t="s">
        <v>353</v>
      </c>
      <c r="O9" s="261" t="s">
        <v>354</v>
      </c>
      <c r="P9" s="261"/>
      <c r="Q9" s="261" t="s">
        <v>355</v>
      </c>
      <c r="R9" s="261" t="s">
        <v>356</v>
      </c>
      <c r="S9" s="261" t="s">
        <v>357</v>
      </c>
      <c r="T9" s="261" t="s">
        <v>358</v>
      </c>
      <c r="U9" s="261" t="s">
        <v>359</v>
      </c>
      <c r="V9" s="264" t="s">
        <v>360</v>
      </c>
      <c r="W9" s="261" t="s">
        <v>361</v>
      </c>
      <c r="X9" s="261" t="s">
        <v>362</v>
      </c>
      <c r="Y9" s="261"/>
      <c r="Z9" s="221"/>
      <c r="AA9" s="138"/>
      <c r="AB9" s="270"/>
      <c r="AC9" s="150">
        <f t="shared" si="0"/>
        <v>17</v>
      </c>
      <c r="AD9">
        <f t="shared" si="1"/>
        <v>18</v>
      </c>
      <c r="AH9" s="31"/>
      <c r="AI9" s="6"/>
      <c r="AJ9" s="6"/>
      <c r="AK9" s="6"/>
      <c r="AL9" s="31"/>
      <c r="AM9" s="31"/>
      <c r="AN9" s="31"/>
      <c r="AO9" s="31"/>
      <c r="AP9" s="6" t="s">
        <v>34</v>
      </c>
      <c r="AQ9" s="6"/>
      <c r="AR9" s="6"/>
      <c r="AS9" s="6"/>
      <c r="AT9" s="6"/>
      <c r="AU9" s="6"/>
      <c r="AV9" s="6"/>
      <c r="AW9" s="6"/>
      <c r="AX9" s="6"/>
      <c r="AY9" s="6"/>
      <c r="AZ9" s="6"/>
      <c r="BA9" s="6"/>
      <c r="BB9" s="6"/>
      <c r="BC9" s="6"/>
    </row>
    <row r="10" spans="1:55" ht="15.75" customHeight="1" x14ac:dyDescent="0.2">
      <c r="A10" s="247"/>
      <c r="B10" s="250" t="s">
        <v>84</v>
      </c>
      <c r="C10" s="242">
        <v>20</v>
      </c>
      <c r="D10" s="249" t="s">
        <v>19</v>
      </c>
      <c r="E10" s="261"/>
      <c r="F10" s="261" t="s">
        <v>345</v>
      </c>
      <c r="G10" s="261" t="s">
        <v>346</v>
      </c>
      <c r="H10" s="261" t="s">
        <v>347</v>
      </c>
      <c r="I10" s="261" t="s">
        <v>348</v>
      </c>
      <c r="J10" s="261" t="s">
        <v>349</v>
      </c>
      <c r="K10" s="261" t="s">
        <v>350</v>
      </c>
      <c r="L10" s="261" t="s">
        <v>352</v>
      </c>
      <c r="M10" s="261" t="s">
        <v>352</v>
      </c>
      <c r="N10" s="261" t="s">
        <v>353</v>
      </c>
      <c r="O10" s="261" t="s">
        <v>354</v>
      </c>
      <c r="P10" s="261" t="s">
        <v>363</v>
      </c>
      <c r="Q10" s="261" t="s">
        <v>355</v>
      </c>
      <c r="R10" s="261" t="s">
        <v>356</v>
      </c>
      <c r="S10" s="261" t="s">
        <v>357</v>
      </c>
      <c r="T10" s="261" t="s">
        <v>358</v>
      </c>
      <c r="U10" s="261" t="s">
        <v>359</v>
      </c>
      <c r="V10" s="261"/>
      <c r="W10" s="261"/>
      <c r="X10" s="261" t="s">
        <v>362</v>
      </c>
      <c r="Y10" s="261"/>
      <c r="Z10" s="270"/>
      <c r="AA10" s="147"/>
      <c r="AB10" s="270"/>
      <c r="AC10" s="150">
        <f t="shared" si="0"/>
        <v>16</v>
      </c>
      <c r="AD10">
        <f t="shared" si="1"/>
        <v>17</v>
      </c>
      <c r="AH10" s="31"/>
      <c r="AL10" s="31"/>
      <c r="AM10" s="31"/>
      <c r="AN10" s="31"/>
      <c r="AO10" s="31"/>
      <c r="AP10" s="6" t="s">
        <v>34</v>
      </c>
      <c r="AQ10" s="6"/>
      <c r="AR10" s="6"/>
      <c r="AS10" s="6"/>
      <c r="AT10" s="6"/>
      <c r="AU10" s="6"/>
      <c r="AV10" s="6"/>
      <c r="AW10" s="6"/>
      <c r="AX10" s="6"/>
      <c r="AY10" s="6"/>
      <c r="AZ10" s="6"/>
      <c r="BA10" s="6"/>
      <c r="BB10" s="6"/>
      <c r="BC10" s="6"/>
    </row>
    <row r="11" spans="1:55" ht="15.75" customHeight="1" x14ac:dyDescent="0.2">
      <c r="A11" s="253">
        <v>4</v>
      </c>
      <c r="B11" s="252" t="s">
        <v>46</v>
      </c>
      <c r="C11" s="242">
        <v>18</v>
      </c>
      <c r="D11" s="249" t="s">
        <v>36</v>
      </c>
      <c r="E11" s="261"/>
      <c r="F11" s="261" t="s">
        <v>345</v>
      </c>
      <c r="G11" s="261" t="s">
        <v>346</v>
      </c>
      <c r="H11" s="261" t="s">
        <v>347</v>
      </c>
      <c r="I11" s="261" t="s">
        <v>348</v>
      </c>
      <c r="J11" s="261" t="s">
        <v>349</v>
      </c>
      <c r="K11" s="261" t="s">
        <v>350</v>
      </c>
      <c r="L11" s="261" t="s">
        <v>351</v>
      </c>
      <c r="M11" s="261" t="s">
        <v>352</v>
      </c>
      <c r="N11" s="261" t="s">
        <v>353</v>
      </c>
      <c r="O11" s="261" t="s">
        <v>354</v>
      </c>
      <c r="P11" s="261"/>
      <c r="Q11" s="261" t="s">
        <v>355</v>
      </c>
      <c r="R11" s="261" t="s">
        <v>356</v>
      </c>
      <c r="S11" s="261" t="s">
        <v>357</v>
      </c>
      <c r="T11" s="261" t="s">
        <v>358</v>
      </c>
      <c r="U11" s="261" t="s">
        <v>359</v>
      </c>
      <c r="V11" s="261" t="s">
        <v>360</v>
      </c>
      <c r="W11" s="261" t="s">
        <v>361</v>
      </c>
      <c r="X11" s="261" t="s">
        <v>362</v>
      </c>
      <c r="Y11" s="261"/>
      <c r="Z11" s="221"/>
      <c r="AA11" s="270"/>
      <c r="AB11" s="270"/>
      <c r="AC11" s="150">
        <f t="shared" si="0"/>
        <v>17</v>
      </c>
      <c r="AD11">
        <f t="shared" si="1"/>
        <v>18</v>
      </c>
      <c r="AH11" s="31"/>
      <c r="AI11" s="6"/>
      <c r="AJ11" s="6"/>
      <c r="AK11" s="6"/>
      <c r="AL11" s="31"/>
      <c r="AM11" s="31"/>
      <c r="AN11" s="31"/>
      <c r="AO11" s="31"/>
      <c r="AP11" s="6"/>
      <c r="AQ11" s="6"/>
      <c r="AR11" s="6"/>
      <c r="AS11" s="6"/>
      <c r="AT11" s="6"/>
      <c r="AU11" s="6"/>
      <c r="AV11" s="6"/>
      <c r="AW11" s="6"/>
      <c r="AX11" s="6"/>
      <c r="AY11" s="6"/>
      <c r="AZ11" s="6"/>
      <c r="BA11" s="6"/>
      <c r="BB11" s="6"/>
      <c r="BC11" s="6"/>
    </row>
    <row r="12" spans="1:55" ht="15.75" customHeight="1" x14ac:dyDescent="0.2">
      <c r="A12" s="253"/>
      <c r="B12" s="252" t="s">
        <v>37</v>
      </c>
      <c r="C12" s="242">
        <v>18</v>
      </c>
      <c r="D12" s="249" t="s">
        <v>36</v>
      </c>
      <c r="E12" s="261"/>
      <c r="F12" s="261" t="s">
        <v>345</v>
      </c>
      <c r="G12" s="261" t="s">
        <v>346</v>
      </c>
      <c r="H12" s="261" t="s">
        <v>347</v>
      </c>
      <c r="I12" s="70"/>
      <c r="J12" s="261" t="s">
        <v>349</v>
      </c>
      <c r="K12" s="261" t="s">
        <v>350</v>
      </c>
      <c r="L12" s="261" t="s">
        <v>351</v>
      </c>
      <c r="M12" s="261" t="s">
        <v>352</v>
      </c>
      <c r="N12" s="261" t="s">
        <v>353</v>
      </c>
      <c r="O12" s="261" t="s">
        <v>354</v>
      </c>
      <c r="P12" s="261" t="s">
        <v>363</v>
      </c>
      <c r="Q12" s="261" t="s">
        <v>355</v>
      </c>
      <c r="R12" s="261" t="s">
        <v>356</v>
      </c>
      <c r="S12" s="261" t="s">
        <v>357</v>
      </c>
      <c r="T12" s="261" t="s">
        <v>358</v>
      </c>
      <c r="U12" s="261" t="s">
        <v>359</v>
      </c>
      <c r="V12" s="261" t="s">
        <v>360</v>
      </c>
      <c r="W12" s="261" t="s">
        <v>361</v>
      </c>
      <c r="X12" s="261" t="s">
        <v>362</v>
      </c>
      <c r="Y12" s="176"/>
      <c r="Z12" s="221"/>
      <c r="AA12" s="147"/>
      <c r="AB12" s="138"/>
      <c r="AC12" s="150">
        <f t="shared" si="0"/>
        <v>17</v>
      </c>
      <c r="AD12">
        <f t="shared" si="1"/>
        <v>18</v>
      </c>
      <c r="AH12" s="31"/>
      <c r="AI12" s="6"/>
      <c r="AJ12" s="6"/>
      <c r="AK12" s="6"/>
      <c r="AL12" s="31"/>
      <c r="AM12" s="31"/>
      <c r="AN12" s="31"/>
      <c r="AO12" s="31"/>
      <c r="AP12" s="6"/>
    </row>
    <row r="13" spans="1:55" ht="15.75" customHeight="1" x14ac:dyDescent="0.2">
      <c r="A13" s="253">
        <v>6</v>
      </c>
      <c r="B13" s="252" t="s">
        <v>54</v>
      </c>
      <c r="C13" s="242">
        <v>18</v>
      </c>
      <c r="D13" s="249" t="s">
        <v>19</v>
      </c>
      <c r="E13" s="261"/>
      <c r="F13" s="261" t="s">
        <v>345</v>
      </c>
      <c r="G13" s="261" t="s">
        <v>346</v>
      </c>
      <c r="H13" s="261" t="s">
        <v>347</v>
      </c>
      <c r="I13" s="261" t="s">
        <v>348</v>
      </c>
      <c r="J13" s="261" t="s">
        <v>349</v>
      </c>
      <c r="K13" s="261" t="s">
        <v>350</v>
      </c>
      <c r="L13" s="261" t="s">
        <v>351</v>
      </c>
      <c r="M13" s="261" t="s">
        <v>352</v>
      </c>
      <c r="N13" s="261" t="s">
        <v>353</v>
      </c>
      <c r="O13" s="261" t="s">
        <v>354</v>
      </c>
      <c r="P13" s="261" t="s">
        <v>363</v>
      </c>
      <c r="Q13" s="261" t="s">
        <v>355</v>
      </c>
      <c r="R13" s="261" t="s">
        <v>356</v>
      </c>
      <c r="S13" s="261" t="s">
        <v>357</v>
      </c>
      <c r="T13" s="261" t="s">
        <v>358</v>
      </c>
      <c r="U13" s="261" t="s">
        <v>359</v>
      </c>
      <c r="V13" s="261" t="s">
        <v>360</v>
      </c>
      <c r="W13" s="261"/>
      <c r="X13" s="261" t="s">
        <v>362</v>
      </c>
      <c r="Y13" s="261"/>
      <c r="Z13" s="221"/>
      <c r="AA13" s="147"/>
      <c r="AB13" s="270"/>
      <c r="AC13" s="150">
        <f t="shared" si="0"/>
        <v>17</v>
      </c>
      <c r="AD13">
        <f t="shared" si="1"/>
        <v>18</v>
      </c>
      <c r="AH13" s="31"/>
    </row>
    <row r="14" spans="1:55" ht="15.75" customHeight="1" x14ac:dyDescent="0.2">
      <c r="A14" s="253"/>
      <c r="B14" s="252" t="s">
        <v>91</v>
      </c>
      <c r="C14" s="242">
        <v>18</v>
      </c>
      <c r="D14" s="249" t="s">
        <v>19</v>
      </c>
      <c r="E14" s="261"/>
      <c r="F14" s="261" t="s">
        <v>345</v>
      </c>
      <c r="G14" s="261" t="s">
        <v>346</v>
      </c>
      <c r="H14" s="261" t="s">
        <v>347</v>
      </c>
      <c r="I14" s="261" t="s">
        <v>348</v>
      </c>
      <c r="J14" s="261" t="s">
        <v>349</v>
      </c>
      <c r="K14" s="261" t="s">
        <v>350</v>
      </c>
      <c r="L14" s="261" t="s">
        <v>351</v>
      </c>
      <c r="M14" s="261" t="s">
        <v>352</v>
      </c>
      <c r="N14" s="261" t="s">
        <v>353</v>
      </c>
      <c r="O14" s="261" t="s">
        <v>354</v>
      </c>
      <c r="P14" s="261" t="s">
        <v>363</v>
      </c>
      <c r="Q14" s="261" t="s">
        <v>355</v>
      </c>
      <c r="R14" s="261" t="s">
        <v>356</v>
      </c>
      <c r="S14" s="261" t="s">
        <v>357</v>
      </c>
      <c r="T14" s="261" t="s">
        <v>358</v>
      </c>
      <c r="U14" s="261" t="s">
        <v>359</v>
      </c>
      <c r="V14" s="141"/>
      <c r="W14" s="261" t="s">
        <v>361</v>
      </c>
      <c r="X14" s="261" t="s">
        <v>362</v>
      </c>
      <c r="Y14" s="176"/>
      <c r="Z14" s="270"/>
      <c r="AA14" s="270"/>
      <c r="AB14" s="138"/>
      <c r="AC14" s="150">
        <f t="shared" si="0"/>
        <v>17</v>
      </c>
      <c r="AD14">
        <f t="shared" si="1"/>
        <v>18</v>
      </c>
      <c r="AH14" s="31"/>
      <c r="AL14" s="31"/>
      <c r="AM14" s="31"/>
      <c r="AN14" s="31"/>
      <c r="AO14" s="31"/>
      <c r="AP14" s="6" t="s">
        <v>34</v>
      </c>
    </row>
    <row r="15" spans="1:55" ht="15.75" customHeight="1" x14ac:dyDescent="0.2">
      <c r="A15" s="246">
        <v>8</v>
      </c>
      <c r="B15" s="252" t="s">
        <v>79</v>
      </c>
      <c r="C15" s="242">
        <v>18</v>
      </c>
      <c r="D15" s="249"/>
      <c r="E15" s="261"/>
      <c r="F15" s="261" t="s">
        <v>345</v>
      </c>
      <c r="G15" s="261" t="s">
        <v>346</v>
      </c>
      <c r="H15" s="261" t="s">
        <v>347</v>
      </c>
      <c r="I15" s="261"/>
      <c r="J15" s="261" t="s">
        <v>349</v>
      </c>
      <c r="K15" s="261" t="s">
        <v>350</v>
      </c>
      <c r="L15" s="261" t="s">
        <v>351</v>
      </c>
      <c r="M15" s="261" t="s">
        <v>352</v>
      </c>
      <c r="N15" s="261" t="s">
        <v>353</v>
      </c>
      <c r="O15" s="261" t="s">
        <v>354</v>
      </c>
      <c r="P15" s="261"/>
      <c r="Q15" s="261" t="s">
        <v>355</v>
      </c>
      <c r="R15" s="261" t="s">
        <v>356</v>
      </c>
      <c r="S15" s="261" t="s">
        <v>357</v>
      </c>
      <c r="T15" s="261" t="s">
        <v>358</v>
      </c>
      <c r="U15" s="261" t="s">
        <v>359</v>
      </c>
      <c r="V15" s="261" t="s">
        <v>360</v>
      </c>
      <c r="W15" s="261" t="s">
        <v>361</v>
      </c>
      <c r="X15" s="261" t="s">
        <v>362</v>
      </c>
      <c r="Y15" s="264"/>
      <c r="Z15" s="270"/>
      <c r="AA15" s="270"/>
      <c r="AB15" s="270"/>
      <c r="AC15" s="150">
        <f t="shared" si="0"/>
        <v>16</v>
      </c>
      <c r="AD15">
        <f t="shared" si="1"/>
        <v>17</v>
      </c>
      <c r="AH15" s="31"/>
    </row>
    <row r="16" spans="1:55" ht="15.75" customHeight="1" x14ac:dyDescent="0.2">
      <c r="A16" s="246">
        <v>9</v>
      </c>
      <c r="B16" s="252" t="s">
        <v>53</v>
      </c>
      <c r="C16" s="242">
        <v>17</v>
      </c>
      <c r="D16" s="249" t="s">
        <v>36</v>
      </c>
      <c r="E16" s="261"/>
      <c r="F16" s="261" t="s">
        <v>345</v>
      </c>
      <c r="G16" s="261" t="s">
        <v>346</v>
      </c>
      <c r="H16" s="261" t="s">
        <v>347</v>
      </c>
      <c r="I16" s="261" t="s">
        <v>348</v>
      </c>
      <c r="J16" s="261" t="s">
        <v>349</v>
      </c>
      <c r="K16" s="261" t="s">
        <v>350</v>
      </c>
      <c r="L16" s="261" t="s">
        <v>351</v>
      </c>
      <c r="M16" s="261" t="s">
        <v>352</v>
      </c>
      <c r="N16" s="261" t="s">
        <v>353</v>
      </c>
      <c r="O16" s="261" t="s">
        <v>354</v>
      </c>
      <c r="P16" s="261" t="s">
        <v>363</v>
      </c>
      <c r="Q16" s="261"/>
      <c r="R16" s="261"/>
      <c r="S16" s="261" t="s">
        <v>357</v>
      </c>
      <c r="T16" s="261" t="s">
        <v>358</v>
      </c>
      <c r="U16" s="261" t="s">
        <v>359</v>
      </c>
      <c r="V16" s="261" t="s">
        <v>360</v>
      </c>
      <c r="W16" s="261" t="s">
        <v>361</v>
      </c>
      <c r="X16" s="261" t="s">
        <v>362</v>
      </c>
      <c r="Y16" s="261"/>
      <c r="Z16" s="270"/>
      <c r="AA16" s="270"/>
      <c r="AB16" s="270"/>
      <c r="AC16" s="150">
        <f t="shared" si="0"/>
        <v>16</v>
      </c>
      <c r="AD16">
        <f t="shared" si="1"/>
        <v>17</v>
      </c>
      <c r="AH16" s="31"/>
      <c r="AP16" s="34"/>
    </row>
    <row r="17" spans="1:43" ht="15.75" hidden="1" customHeight="1" x14ac:dyDescent="0.2">
      <c r="A17" s="253"/>
      <c r="B17" s="252" t="s">
        <v>45</v>
      </c>
      <c r="C17" s="242"/>
      <c r="D17" s="249"/>
      <c r="E17" s="261"/>
      <c r="F17" s="261"/>
      <c r="G17" s="261"/>
      <c r="H17" s="68"/>
      <c r="I17" s="261"/>
      <c r="J17" s="263"/>
      <c r="K17" s="263"/>
      <c r="L17" s="141"/>
      <c r="M17" s="261"/>
      <c r="N17" s="142"/>
      <c r="O17" s="261"/>
      <c r="P17" s="142"/>
      <c r="Q17" s="264"/>
      <c r="R17" s="263"/>
      <c r="S17" s="142"/>
      <c r="T17" s="176"/>
      <c r="U17" s="141"/>
      <c r="V17" s="176"/>
      <c r="W17" s="263"/>
      <c r="X17" s="255"/>
      <c r="Y17" s="70"/>
      <c r="Z17" s="270"/>
      <c r="AA17" s="147"/>
      <c r="AB17" s="138"/>
      <c r="AC17" s="150">
        <f t="shared" si="0"/>
        <v>0</v>
      </c>
      <c r="AD17">
        <f t="shared" si="1"/>
        <v>0</v>
      </c>
      <c r="AH17" s="31"/>
    </row>
    <row r="18" spans="1:43" ht="15.75" customHeight="1" x14ac:dyDescent="0.2">
      <c r="A18" s="246">
        <v>10</v>
      </c>
      <c r="B18" s="252" t="s">
        <v>49</v>
      </c>
      <c r="C18" s="242">
        <v>17</v>
      </c>
      <c r="D18" s="249" t="s">
        <v>19</v>
      </c>
      <c r="E18" s="261"/>
      <c r="F18" s="261" t="s">
        <v>345</v>
      </c>
      <c r="G18" s="261" t="s">
        <v>346</v>
      </c>
      <c r="H18" s="261" t="s">
        <v>347</v>
      </c>
      <c r="I18" s="261" t="s">
        <v>348</v>
      </c>
      <c r="J18" s="261" t="s">
        <v>349</v>
      </c>
      <c r="K18" s="261" t="s">
        <v>350</v>
      </c>
      <c r="L18" s="261" t="s">
        <v>351</v>
      </c>
      <c r="M18" s="261" t="s">
        <v>352</v>
      </c>
      <c r="N18" s="261" t="s">
        <v>353</v>
      </c>
      <c r="O18" s="261" t="s">
        <v>354</v>
      </c>
      <c r="P18" s="261" t="s">
        <v>363</v>
      </c>
      <c r="Q18" s="261" t="s">
        <v>355</v>
      </c>
      <c r="R18" s="261" t="s">
        <v>356</v>
      </c>
      <c r="S18" s="261" t="s">
        <v>357</v>
      </c>
      <c r="T18" s="176"/>
      <c r="U18" s="141"/>
      <c r="V18" s="261" t="s">
        <v>360</v>
      </c>
      <c r="W18" s="261" t="s">
        <v>361</v>
      </c>
      <c r="X18" s="261" t="s">
        <v>362</v>
      </c>
      <c r="Y18" s="261"/>
      <c r="Z18" s="221"/>
      <c r="AA18" s="147"/>
      <c r="AB18" s="138"/>
      <c r="AC18" s="150">
        <f t="shared" si="0"/>
        <v>16</v>
      </c>
      <c r="AD18">
        <f t="shared" si="1"/>
        <v>17</v>
      </c>
      <c r="AH18" s="31"/>
      <c r="AL18" s="31"/>
      <c r="AM18" s="31"/>
      <c r="AN18" s="31"/>
      <c r="AO18" s="31"/>
    </row>
    <row r="19" spans="1:43" ht="15.75" customHeight="1" x14ac:dyDescent="0.2">
      <c r="A19" s="253">
        <v>11</v>
      </c>
      <c r="B19" s="252" t="s">
        <v>50</v>
      </c>
      <c r="C19" s="242">
        <v>17</v>
      </c>
      <c r="D19" s="249"/>
      <c r="E19" s="261"/>
      <c r="F19" s="261" t="s">
        <v>345</v>
      </c>
      <c r="G19" s="261" t="s">
        <v>346</v>
      </c>
      <c r="H19" s="261"/>
      <c r="I19" s="261" t="s">
        <v>348</v>
      </c>
      <c r="J19" s="261" t="s">
        <v>349</v>
      </c>
      <c r="K19" s="261" t="s">
        <v>350</v>
      </c>
      <c r="L19" s="261"/>
      <c r="M19" s="261" t="s">
        <v>352</v>
      </c>
      <c r="N19" s="261" t="s">
        <v>353</v>
      </c>
      <c r="O19" s="261" t="s">
        <v>354</v>
      </c>
      <c r="P19" s="261" t="s">
        <v>363</v>
      </c>
      <c r="Q19" s="261" t="s">
        <v>355</v>
      </c>
      <c r="R19" s="261" t="s">
        <v>356</v>
      </c>
      <c r="S19" s="261" t="s">
        <v>357</v>
      </c>
      <c r="T19" s="261" t="s">
        <v>358</v>
      </c>
      <c r="U19" s="261" t="s">
        <v>359</v>
      </c>
      <c r="V19" s="261" t="s">
        <v>360</v>
      </c>
      <c r="W19" s="261"/>
      <c r="X19" s="261" t="s">
        <v>362</v>
      </c>
      <c r="Y19" s="176"/>
      <c r="Z19" s="149"/>
      <c r="AA19" s="147"/>
      <c r="AB19" s="138"/>
      <c r="AC19" s="150">
        <f t="shared" si="0"/>
        <v>15</v>
      </c>
      <c r="AD19">
        <f t="shared" si="1"/>
        <v>16</v>
      </c>
      <c r="AH19" s="31"/>
      <c r="AL19" s="31"/>
      <c r="AM19" s="31"/>
      <c r="AN19" s="31"/>
      <c r="AO19" s="31"/>
    </row>
    <row r="20" spans="1:43" ht="15.75" customHeight="1" x14ac:dyDescent="0.2">
      <c r="A20" s="253"/>
      <c r="B20" s="252" t="s">
        <v>39</v>
      </c>
      <c r="C20" s="242">
        <v>17</v>
      </c>
      <c r="D20" s="249"/>
      <c r="E20" s="261"/>
      <c r="F20" s="261" t="s">
        <v>345</v>
      </c>
      <c r="G20" s="261" t="s">
        <v>364</v>
      </c>
      <c r="H20" s="261" t="s">
        <v>347</v>
      </c>
      <c r="I20" s="261" t="s">
        <v>348</v>
      </c>
      <c r="J20" s="261" t="s">
        <v>349</v>
      </c>
      <c r="K20" s="261" t="s">
        <v>350</v>
      </c>
      <c r="L20" s="261" t="s">
        <v>351</v>
      </c>
      <c r="M20" s="261" t="s">
        <v>352</v>
      </c>
      <c r="N20" s="261" t="s">
        <v>353</v>
      </c>
      <c r="O20" s="261"/>
      <c r="P20" s="261" t="s">
        <v>363</v>
      </c>
      <c r="Q20" s="261" t="s">
        <v>355</v>
      </c>
      <c r="R20" s="261" t="s">
        <v>356</v>
      </c>
      <c r="S20" s="261" t="s">
        <v>357</v>
      </c>
      <c r="T20" s="261"/>
      <c r="U20" s="261" t="s">
        <v>359</v>
      </c>
      <c r="V20" s="261" t="s">
        <v>360</v>
      </c>
      <c r="W20" s="261" t="s">
        <v>361</v>
      </c>
      <c r="X20" s="261" t="s">
        <v>362</v>
      </c>
      <c r="Y20" s="264"/>
      <c r="Z20" s="221"/>
      <c r="AA20" s="147"/>
      <c r="AB20" s="138"/>
      <c r="AC20" s="150">
        <f t="shared" si="0"/>
        <v>17</v>
      </c>
      <c r="AD20">
        <f t="shared" si="1"/>
        <v>17</v>
      </c>
      <c r="AH20" s="31"/>
    </row>
    <row r="21" spans="1:43" ht="15.75" customHeight="1" x14ac:dyDescent="0.2">
      <c r="A21" s="246">
        <v>13</v>
      </c>
      <c r="B21" s="252" t="s">
        <v>51</v>
      </c>
      <c r="C21" s="242">
        <v>16</v>
      </c>
      <c r="D21" s="251" t="s">
        <v>19</v>
      </c>
      <c r="E21" s="261"/>
      <c r="F21" s="261" t="s">
        <v>345</v>
      </c>
      <c r="G21" s="261" t="s">
        <v>346</v>
      </c>
      <c r="H21" s="261" t="s">
        <v>347</v>
      </c>
      <c r="I21" s="261" t="s">
        <v>348</v>
      </c>
      <c r="J21" s="261" t="s">
        <v>349</v>
      </c>
      <c r="K21" s="261" t="s">
        <v>350</v>
      </c>
      <c r="L21" s="261" t="s">
        <v>351</v>
      </c>
      <c r="M21" s="261" t="s">
        <v>352</v>
      </c>
      <c r="N21" s="261"/>
      <c r="O21" s="261" t="s">
        <v>354</v>
      </c>
      <c r="P21" s="261" t="s">
        <v>363</v>
      </c>
      <c r="Q21" s="261" t="s">
        <v>355</v>
      </c>
      <c r="R21" s="261" t="s">
        <v>356</v>
      </c>
      <c r="S21" s="261" t="s">
        <v>357</v>
      </c>
      <c r="T21" s="261" t="s">
        <v>358</v>
      </c>
      <c r="U21" s="261" t="s">
        <v>359</v>
      </c>
      <c r="V21" s="176"/>
      <c r="W21" s="261"/>
      <c r="X21" s="261" t="s">
        <v>362</v>
      </c>
      <c r="Y21" s="176"/>
      <c r="Z21" s="131"/>
      <c r="AA21" s="270"/>
      <c r="AB21" s="270"/>
      <c r="AC21" s="150">
        <f t="shared" si="0"/>
        <v>15</v>
      </c>
      <c r="AD21">
        <f t="shared" si="1"/>
        <v>16</v>
      </c>
      <c r="AH21" s="31"/>
    </row>
    <row r="22" spans="1:43" ht="15.75" customHeight="1" x14ac:dyDescent="0.2">
      <c r="A22" s="253"/>
      <c r="B22" s="252" t="s">
        <v>56</v>
      </c>
      <c r="C22" s="242">
        <v>16</v>
      </c>
      <c r="D22" s="251" t="s">
        <v>19</v>
      </c>
      <c r="E22" s="261"/>
      <c r="F22" s="261" t="s">
        <v>345</v>
      </c>
      <c r="G22" s="261" t="s">
        <v>346</v>
      </c>
      <c r="H22" s="261" t="s">
        <v>347</v>
      </c>
      <c r="I22" s="261" t="s">
        <v>348</v>
      </c>
      <c r="J22" s="261"/>
      <c r="K22" s="261" t="s">
        <v>350</v>
      </c>
      <c r="L22" s="261"/>
      <c r="M22" s="261"/>
      <c r="N22" s="261" t="s">
        <v>353</v>
      </c>
      <c r="O22" s="261" t="s">
        <v>354</v>
      </c>
      <c r="P22" s="261" t="s">
        <v>363</v>
      </c>
      <c r="Q22" s="261" t="s">
        <v>355</v>
      </c>
      <c r="R22" s="261" t="s">
        <v>356</v>
      </c>
      <c r="S22" s="261" t="s">
        <v>357</v>
      </c>
      <c r="T22" s="261" t="s">
        <v>358</v>
      </c>
      <c r="U22" s="261" t="s">
        <v>359</v>
      </c>
      <c r="V22" s="261"/>
      <c r="W22" s="261" t="s">
        <v>361</v>
      </c>
      <c r="X22" s="261" t="s">
        <v>362</v>
      </c>
      <c r="Y22" s="261"/>
      <c r="Z22" s="270"/>
      <c r="AA22" s="270"/>
      <c r="AB22" s="138"/>
      <c r="AC22" s="150">
        <f t="shared" si="0"/>
        <v>14</v>
      </c>
      <c r="AD22">
        <f t="shared" si="1"/>
        <v>15</v>
      </c>
      <c r="AH22" s="31"/>
      <c r="AL22" s="31"/>
      <c r="AM22" s="31"/>
      <c r="AN22" s="31"/>
      <c r="AO22" s="31"/>
      <c r="AP22" s="34"/>
      <c r="AQ22" s="34"/>
    </row>
    <row r="23" spans="1:43" ht="15.75" customHeight="1" x14ac:dyDescent="0.2">
      <c r="A23" s="246">
        <v>15</v>
      </c>
      <c r="B23" s="252" t="s">
        <v>280</v>
      </c>
      <c r="C23" s="242">
        <v>15</v>
      </c>
      <c r="D23" s="249" t="s">
        <v>32</v>
      </c>
      <c r="E23" s="261"/>
      <c r="F23" s="261" t="s">
        <v>345</v>
      </c>
      <c r="G23" s="261" t="s">
        <v>346</v>
      </c>
      <c r="H23" s="261" t="s">
        <v>347</v>
      </c>
      <c r="I23" s="261" t="s">
        <v>348</v>
      </c>
      <c r="J23" s="261"/>
      <c r="K23" s="261" t="s">
        <v>350</v>
      </c>
      <c r="L23" s="261" t="s">
        <v>351</v>
      </c>
      <c r="M23" s="261" t="s">
        <v>352</v>
      </c>
      <c r="N23" s="261"/>
      <c r="O23" s="261" t="s">
        <v>354</v>
      </c>
      <c r="P23" s="261" t="s">
        <v>363</v>
      </c>
      <c r="Q23" s="261" t="s">
        <v>355</v>
      </c>
      <c r="R23" s="261"/>
      <c r="S23" s="261" t="s">
        <v>357</v>
      </c>
      <c r="T23" s="261" t="s">
        <v>358</v>
      </c>
      <c r="U23" s="261"/>
      <c r="V23" s="261" t="s">
        <v>360</v>
      </c>
      <c r="W23" s="261"/>
      <c r="X23" s="261" t="s">
        <v>362</v>
      </c>
      <c r="Y23" s="261"/>
      <c r="Z23" s="270"/>
      <c r="AA23" s="270"/>
      <c r="AB23" s="270"/>
      <c r="AC23" s="150">
        <f t="shared" si="0"/>
        <v>13</v>
      </c>
      <c r="AD23">
        <f t="shared" si="1"/>
        <v>14</v>
      </c>
      <c r="AH23" s="31"/>
      <c r="AL23" s="31"/>
      <c r="AM23" s="31"/>
      <c r="AN23" s="31"/>
      <c r="AO23" s="31"/>
    </row>
    <row r="24" spans="1:43" ht="15.75" customHeight="1" x14ac:dyDescent="0.2">
      <c r="A24" s="253">
        <v>16</v>
      </c>
      <c r="B24" s="252" t="s">
        <v>35</v>
      </c>
      <c r="C24" s="242">
        <v>15</v>
      </c>
      <c r="D24" s="249" t="s">
        <v>36</v>
      </c>
      <c r="E24" s="261"/>
      <c r="F24" s="261" t="s">
        <v>345</v>
      </c>
      <c r="G24" s="261" t="s">
        <v>346</v>
      </c>
      <c r="H24" s="261" t="s">
        <v>347</v>
      </c>
      <c r="I24" s="261" t="s">
        <v>348</v>
      </c>
      <c r="J24" s="261" t="s">
        <v>349</v>
      </c>
      <c r="K24" s="261" t="s">
        <v>350</v>
      </c>
      <c r="L24" s="261"/>
      <c r="M24" s="261" t="s">
        <v>352</v>
      </c>
      <c r="N24" s="261" t="s">
        <v>353</v>
      </c>
      <c r="O24" s="261" t="s">
        <v>354</v>
      </c>
      <c r="P24" s="70"/>
      <c r="Q24" s="261" t="s">
        <v>355</v>
      </c>
      <c r="R24" s="261" t="s">
        <v>356</v>
      </c>
      <c r="S24" s="261" t="s">
        <v>357</v>
      </c>
      <c r="T24" s="261"/>
      <c r="U24" s="261" t="s">
        <v>359</v>
      </c>
      <c r="V24" s="261" t="s">
        <v>360</v>
      </c>
      <c r="W24" s="261" t="s">
        <v>361</v>
      </c>
      <c r="X24" s="261"/>
      <c r="Y24" s="261"/>
      <c r="Z24" s="270"/>
      <c r="AA24" s="270"/>
      <c r="AB24" s="270"/>
      <c r="AC24" s="150">
        <f t="shared" si="0"/>
        <v>14</v>
      </c>
      <c r="AD24">
        <f t="shared" si="1"/>
        <v>15</v>
      </c>
      <c r="AH24" s="31"/>
      <c r="AL24" s="31"/>
      <c r="AM24" s="31"/>
      <c r="AN24" s="31"/>
      <c r="AO24" s="31"/>
    </row>
    <row r="25" spans="1:43" ht="15.75" customHeight="1" x14ac:dyDescent="0.2">
      <c r="A25" s="253">
        <v>17</v>
      </c>
      <c r="B25" s="252" t="s">
        <v>90</v>
      </c>
      <c r="C25" s="242">
        <v>15</v>
      </c>
      <c r="D25" s="249" t="s">
        <v>19</v>
      </c>
      <c r="E25" s="261"/>
      <c r="F25" s="261" t="s">
        <v>345</v>
      </c>
      <c r="G25" s="261" t="s">
        <v>346</v>
      </c>
      <c r="H25" s="261" t="s">
        <v>347</v>
      </c>
      <c r="I25" s="261" t="s">
        <v>348</v>
      </c>
      <c r="J25" s="261" t="s">
        <v>349</v>
      </c>
      <c r="K25" s="261" t="s">
        <v>350</v>
      </c>
      <c r="L25" s="261" t="s">
        <v>351</v>
      </c>
      <c r="M25" s="261" t="s">
        <v>352</v>
      </c>
      <c r="N25" s="261" t="s">
        <v>353</v>
      </c>
      <c r="O25" s="261" t="s">
        <v>354</v>
      </c>
      <c r="P25" s="261" t="s">
        <v>363</v>
      </c>
      <c r="Q25" s="261"/>
      <c r="R25" s="261" t="s">
        <v>356</v>
      </c>
      <c r="S25" s="261" t="s">
        <v>357</v>
      </c>
      <c r="T25" s="176"/>
      <c r="U25" s="261" t="s">
        <v>359</v>
      </c>
      <c r="V25" s="176"/>
      <c r="W25" s="261" t="s">
        <v>361</v>
      </c>
      <c r="X25" s="261"/>
      <c r="Y25" s="176"/>
      <c r="Z25" s="221"/>
      <c r="AA25" s="147"/>
      <c r="AB25" s="138"/>
      <c r="AC25" s="150">
        <f t="shared" si="0"/>
        <v>14</v>
      </c>
      <c r="AD25">
        <f t="shared" si="1"/>
        <v>15</v>
      </c>
      <c r="AH25" s="31"/>
      <c r="AL25" s="31"/>
      <c r="AM25" s="31"/>
      <c r="AN25" s="31"/>
      <c r="AO25" s="31"/>
    </row>
    <row r="26" spans="1:43" ht="15.75" customHeight="1" x14ac:dyDescent="0.2">
      <c r="A26" s="246">
        <v>18</v>
      </c>
      <c r="B26" s="252" t="s">
        <v>48</v>
      </c>
      <c r="C26" s="242">
        <v>14</v>
      </c>
      <c r="D26" s="249" t="s">
        <v>19</v>
      </c>
      <c r="E26" s="261"/>
      <c r="F26" s="261" t="s">
        <v>345</v>
      </c>
      <c r="G26" s="261"/>
      <c r="H26" s="261" t="s">
        <v>347</v>
      </c>
      <c r="I26" s="261"/>
      <c r="J26" s="261" t="s">
        <v>349</v>
      </c>
      <c r="K26" s="261"/>
      <c r="L26" s="264" t="s">
        <v>351</v>
      </c>
      <c r="M26" s="261" t="s">
        <v>352</v>
      </c>
      <c r="N26" s="261" t="s">
        <v>353</v>
      </c>
      <c r="O26" s="261" t="s">
        <v>354</v>
      </c>
      <c r="P26" s="261" t="s">
        <v>363</v>
      </c>
      <c r="Q26" s="147"/>
      <c r="R26" s="261" t="s">
        <v>356</v>
      </c>
      <c r="S26" s="261" t="s">
        <v>357</v>
      </c>
      <c r="T26" s="261" t="s">
        <v>358</v>
      </c>
      <c r="U26" s="261" t="s">
        <v>359</v>
      </c>
      <c r="V26" s="261" t="s">
        <v>360</v>
      </c>
      <c r="W26" s="261"/>
      <c r="X26" s="261" t="s">
        <v>362</v>
      </c>
      <c r="Y26" s="221"/>
      <c r="Z26" s="270"/>
      <c r="AA26" s="147"/>
      <c r="AB26" s="270"/>
      <c r="AC26" s="150">
        <f t="shared" si="0"/>
        <v>13</v>
      </c>
      <c r="AD26">
        <f t="shared" si="1"/>
        <v>14</v>
      </c>
    </row>
    <row r="27" spans="1:43" ht="15.75" customHeight="1" x14ac:dyDescent="0.2">
      <c r="A27" s="246"/>
      <c r="B27" s="252" t="s">
        <v>41</v>
      </c>
      <c r="C27" s="242">
        <v>14</v>
      </c>
      <c r="D27" s="249" t="s">
        <v>19</v>
      </c>
      <c r="E27" s="261"/>
      <c r="F27" s="261" t="s">
        <v>345</v>
      </c>
      <c r="G27" s="261" t="s">
        <v>346</v>
      </c>
      <c r="H27" s="261" t="s">
        <v>347</v>
      </c>
      <c r="I27" s="261" t="s">
        <v>348</v>
      </c>
      <c r="J27" s="261" t="s">
        <v>349</v>
      </c>
      <c r="K27" s="261" t="s">
        <v>350</v>
      </c>
      <c r="L27" s="261" t="s">
        <v>351</v>
      </c>
      <c r="M27" s="261" t="s">
        <v>352</v>
      </c>
      <c r="N27" s="261"/>
      <c r="O27" s="261" t="s">
        <v>354</v>
      </c>
      <c r="P27" s="261"/>
      <c r="Q27" s="261" t="s">
        <v>355</v>
      </c>
      <c r="R27" s="261" t="s">
        <v>356</v>
      </c>
      <c r="S27" s="261" t="s">
        <v>357</v>
      </c>
      <c r="T27" s="261"/>
      <c r="U27" s="261" t="s">
        <v>359</v>
      </c>
      <c r="V27" s="261"/>
      <c r="W27" s="261" t="s">
        <v>361</v>
      </c>
      <c r="X27" s="261"/>
      <c r="Y27" s="261"/>
      <c r="Z27" s="270"/>
      <c r="AA27" s="270"/>
      <c r="AB27" s="270"/>
      <c r="AC27" s="150">
        <f t="shared" si="0"/>
        <v>13</v>
      </c>
      <c r="AD27">
        <f t="shared" si="1"/>
        <v>14</v>
      </c>
      <c r="AH27" s="31"/>
    </row>
    <row r="28" spans="1:43" ht="15.75" hidden="1" customHeight="1" x14ac:dyDescent="0.2">
      <c r="A28" s="253"/>
      <c r="B28" s="252" t="s">
        <v>66</v>
      </c>
      <c r="C28" s="242"/>
      <c r="D28" s="251"/>
      <c r="E28" s="261"/>
      <c r="F28" s="261"/>
      <c r="G28" s="68"/>
      <c r="H28" s="68"/>
      <c r="I28" s="68"/>
      <c r="J28" s="261"/>
      <c r="K28" s="261"/>
      <c r="L28" s="261"/>
      <c r="M28" s="261"/>
      <c r="N28" s="261"/>
      <c r="O28" s="142"/>
      <c r="P28" s="264"/>
      <c r="Q28" s="261"/>
      <c r="R28" s="261"/>
      <c r="S28" s="261"/>
      <c r="T28" s="261"/>
      <c r="U28" s="141"/>
      <c r="V28" s="261"/>
      <c r="W28" s="261"/>
      <c r="X28" s="261"/>
      <c r="Y28" s="264"/>
      <c r="Z28" s="270"/>
      <c r="AA28" s="270"/>
      <c r="AB28" s="270"/>
      <c r="AC28" s="150">
        <f t="shared" si="0"/>
        <v>0</v>
      </c>
      <c r="AD28">
        <f t="shared" si="1"/>
        <v>0</v>
      </c>
      <c r="AH28" s="31"/>
    </row>
    <row r="29" spans="1:43" ht="15.75" customHeight="1" x14ac:dyDescent="0.2">
      <c r="A29" s="246">
        <v>20</v>
      </c>
      <c r="B29" s="250" t="s">
        <v>106</v>
      </c>
      <c r="C29" s="242">
        <v>14</v>
      </c>
      <c r="D29" s="249"/>
      <c r="E29" s="261"/>
      <c r="F29" s="68"/>
      <c r="G29" s="261"/>
      <c r="H29" s="261" t="s">
        <v>347</v>
      </c>
      <c r="I29" s="261" t="s">
        <v>348</v>
      </c>
      <c r="J29" s="261" t="s">
        <v>349</v>
      </c>
      <c r="K29" s="261" t="s">
        <v>350</v>
      </c>
      <c r="L29" s="261" t="s">
        <v>351</v>
      </c>
      <c r="M29" s="261" t="s">
        <v>352</v>
      </c>
      <c r="N29" s="261"/>
      <c r="O29" s="263"/>
      <c r="P29" s="261" t="s">
        <v>363</v>
      </c>
      <c r="Q29" s="261" t="s">
        <v>355</v>
      </c>
      <c r="R29" s="261" t="s">
        <v>356</v>
      </c>
      <c r="S29" s="261"/>
      <c r="T29" s="261" t="s">
        <v>358</v>
      </c>
      <c r="U29" s="261" t="s">
        <v>359</v>
      </c>
      <c r="V29" s="261" t="s">
        <v>360</v>
      </c>
      <c r="W29" s="261" t="s">
        <v>361</v>
      </c>
      <c r="X29" s="261" t="s">
        <v>362</v>
      </c>
      <c r="Y29" s="261"/>
      <c r="Z29" s="131"/>
      <c r="AA29" s="138"/>
      <c r="AB29" s="270"/>
      <c r="AC29" s="150">
        <f t="shared" si="0"/>
        <v>14</v>
      </c>
      <c r="AD29">
        <f t="shared" si="1"/>
        <v>14</v>
      </c>
      <c r="AL29" s="31"/>
      <c r="AM29" s="31"/>
      <c r="AN29" s="31"/>
      <c r="AO29" s="31"/>
    </row>
    <row r="30" spans="1:43" ht="15.75" customHeight="1" x14ac:dyDescent="0.2">
      <c r="A30" s="246">
        <v>21</v>
      </c>
      <c r="B30" s="252" t="s">
        <v>31</v>
      </c>
      <c r="C30" s="242">
        <v>13</v>
      </c>
      <c r="D30" s="249" t="s">
        <v>19</v>
      </c>
      <c r="E30" s="261"/>
      <c r="F30" s="261" t="s">
        <v>345</v>
      </c>
      <c r="G30" s="261"/>
      <c r="H30" s="261" t="s">
        <v>347</v>
      </c>
      <c r="I30" s="261" t="s">
        <v>348</v>
      </c>
      <c r="J30" s="261" t="s">
        <v>349</v>
      </c>
      <c r="K30" s="261" t="s">
        <v>350</v>
      </c>
      <c r="L30" s="261" t="s">
        <v>351</v>
      </c>
      <c r="M30" s="261" t="s">
        <v>352</v>
      </c>
      <c r="N30" s="261" t="s">
        <v>353</v>
      </c>
      <c r="O30" s="142"/>
      <c r="P30" s="261" t="s">
        <v>363</v>
      </c>
      <c r="Q30" s="70"/>
      <c r="R30" s="261" t="s">
        <v>356</v>
      </c>
      <c r="S30" s="261" t="s">
        <v>357</v>
      </c>
      <c r="T30" s="261"/>
      <c r="U30" s="261"/>
      <c r="V30" s="261" t="s">
        <v>360</v>
      </c>
      <c r="W30" s="263"/>
      <c r="X30" s="264" t="s">
        <v>362</v>
      </c>
      <c r="Y30" s="261"/>
      <c r="Z30" s="270"/>
      <c r="AA30" s="270"/>
      <c r="AB30" s="270"/>
      <c r="AC30" s="150">
        <f t="shared" si="0"/>
        <v>13</v>
      </c>
      <c r="AD30">
        <f t="shared" si="1"/>
        <v>13</v>
      </c>
      <c r="AH30" s="31"/>
      <c r="AL30" s="31"/>
      <c r="AM30" s="31"/>
      <c r="AN30" s="31"/>
      <c r="AO30" s="31"/>
    </row>
    <row r="31" spans="1:43" ht="15.75" customHeight="1" x14ac:dyDescent="0.2">
      <c r="A31" s="246"/>
      <c r="B31" s="252" t="s">
        <v>92</v>
      </c>
      <c r="C31" s="242">
        <v>13</v>
      </c>
      <c r="D31" s="249" t="s">
        <v>19</v>
      </c>
      <c r="E31" s="261"/>
      <c r="F31" s="261" t="s">
        <v>345</v>
      </c>
      <c r="G31" s="261"/>
      <c r="H31" s="261" t="s">
        <v>347</v>
      </c>
      <c r="I31" s="261"/>
      <c r="J31" s="261" t="s">
        <v>349</v>
      </c>
      <c r="K31" s="261"/>
      <c r="L31" s="261"/>
      <c r="M31" s="261"/>
      <c r="N31" s="261" t="s">
        <v>353</v>
      </c>
      <c r="O31" s="261" t="s">
        <v>354</v>
      </c>
      <c r="P31" s="261" t="s">
        <v>363</v>
      </c>
      <c r="Q31" s="261" t="s">
        <v>355</v>
      </c>
      <c r="R31" s="261" t="s">
        <v>356</v>
      </c>
      <c r="S31" s="261" t="s">
        <v>357</v>
      </c>
      <c r="T31" s="261" t="s">
        <v>358</v>
      </c>
      <c r="U31" s="261" t="s">
        <v>359</v>
      </c>
      <c r="V31" s="261" t="s">
        <v>360</v>
      </c>
      <c r="W31" s="261"/>
      <c r="X31" s="261" t="s">
        <v>362</v>
      </c>
      <c r="Y31" s="261"/>
      <c r="Z31" s="270"/>
      <c r="AA31" s="270"/>
      <c r="AB31" s="270"/>
      <c r="AC31" s="150">
        <f t="shared" si="0"/>
        <v>12</v>
      </c>
      <c r="AD31">
        <f t="shared" si="1"/>
        <v>13</v>
      </c>
      <c r="AH31" s="31"/>
      <c r="AP31" s="34"/>
    </row>
    <row r="32" spans="1:43" ht="15.75" customHeight="1" x14ac:dyDescent="0.2">
      <c r="A32" s="246">
        <v>23</v>
      </c>
      <c r="B32" s="252" t="s">
        <v>65</v>
      </c>
      <c r="C32" s="242">
        <v>12</v>
      </c>
      <c r="D32" s="249" t="s">
        <v>42</v>
      </c>
      <c r="E32" s="261"/>
      <c r="F32" s="261" t="s">
        <v>345</v>
      </c>
      <c r="G32" s="261" t="s">
        <v>346</v>
      </c>
      <c r="H32" s="261"/>
      <c r="I32" s="261" t="s">
        <v>348</v>
      </c>
      <c r="J32" s="261" t="s">
        <v>349</v>
      </c>
      <c r="K32" s="261"/>
      <c r="L32" s="261" t="s">
        <v>351</v>
      </c>
      <c r="M32" s="261" t="s">
        <v>352</v>
      </c>
      <c r="N32" s="261" t="s">
        <v>353</v>
      </c>
      <c r="O32" s="261" t="s">
        <v>354</v>
      </c>
      <c r="P32" s="261"/>
      <c r="Q32" s="261" t="s">
        <v>355</v>
      </c>
      <c r="R32" s="261"/>
      <c r="S32" s="262" t="s">
        <v>357</v>
      </c>
      <c r="T32" s="261" t="s">
        <v>358</v>
      </c>
      <c r="U32" s="261"/>
      <c r="V32" s="261"/>
      <c r="W32" s="261" t="s">
        <v>361</v>
      </c>
      <c r="X32" s="298"/>
      <c r="Y32" s="261"/>
      <c r="Z32" s="270"/>
      <c r="AA32" s="270"/>
      <c r="AB32" s="270"/>
      <c r="AC32" s="150">
        <f t="shared" si="0"/>
        <v>11</v>
      </c>
      <c r="AD32">
        <f t="shared" si="1"/>
        <v>12</v>
      </c>
      <c r="AH32" s="31"/>
      <c r="AP32" s="34"/>
    </row>
    <row r="33" spans="1:42" ht="15.75" customHeight="1" x14ac:dyDescent="0.2">
      <c r="A33" s="128">
        <v>24</v>
      </c>
      <c r="B33" s="252" t="s">
        <v>60</v>
      </c>
      <c r="C33" s="242">
        <v>11</v>
      </c>
      <c r="D33" s="249" t="s">
        <v>36</v>
      </c>
      <c r="E33" s="261"/>
      <c r="F33" s="261" t="s">
        <v>345</v>
      </c>
      <c r="G33" s="261"/>
      <c r="H33" s="68"/>
      <c r="I33" s="261"/>
      <c r="J33" s="261" t="s">
        <v>349</v>
      </c>
      <c r="K33" s="261" t="s">
        <v>350</v>
      </c>
      <c r="L33" s="70"/>
      <c r="M33" s="261" t="s">
        <v>352</v>
      </c>
      <c r="N33" s="261" t="s">
        <v>353</v>
      </c>
      <c r="O33" s="261" t="s">
        <v>354</v>
      </c>
      <c r="P33" s="261" t="s">
        <v>363</v>
      </c>
      <c r="Q33" s="70"/>
      <c r="R33" s="261" t="s">
        <v>356</v>
      </c>
      <c r="S33" s="264" t="s">
        <v>357</v>
      </c>
      <c r="T33" s="261"/>
      <c r="U33" s="261"/>
      <c r="V33" s="261"/>
      <c r="W33" s="261" t="s">
        <v>361</v>
      </c>
      <c r="X33" s="261" t="s">
        <v>362</v>
      </c>
      <c r="Y33" s="261"/>
      <c r="Z33" s="270"/>
      <c r="AA33" s="147"/>
      <c r="AB33" s="270"/>
      <c r="AC33" s="150">
        <f t="shared" si="0"/>
        <v>10</v>
      </c>
      <c r="AD33">
        <f t="shared" si="1"/>
        <v>11</v>
      </c>
      <c r="AH33" s="31"/>
    </row>
    <row r="34" spans="1:42" ht="15.75" customHeight="1" x14ac:dyDescent="0.2">
      <c r="A34" s="246"/>
      <c r="B34" s="252" t="s">
        <v>343</v>
      </c>
      <c r="C34" s="242">
        <v>11</v>
      </c>
      <c r="D34" s="249" t="s">
        <v>36</v>
      </c>
      <c r="E34" s="261"/>
      <c r="F34" s="261"/>
      <c r="G34" s="261" t="s">
        <v>346</v>
      </c>
      <c r="H34" s="261" t="s">
        <v>347</v>
      </c>
      <c r="I34" s="261"/>
      <c r="J34" s="261" t="s">
        <v>349</v>
      </c>
      <c r="K34" s="261"/>
      <c r="L34" s="261"/>
      <c r="M34" s="261"/>
      <c r="N34" s="261"/>
      <c r="O34" s="261" t="s">
        <v>354</v>
      </c>
      <c r="P34" s="261" t="s">
        <v>363</v>
      </c>
      <c r="Q34" s="261" t="s">
        <v>355</v>
      </c>
      <c r="R34" s="261"/>
      <c r="S34" s="261" t="s">
        <v>357</v>
      </c>
      <c r="T34" s="261"/>
      <c r="U34" s="261" t="s">
        <v>359</v>
      </c>
      <c r="V34" s="264" t="s">
        <v>360</v>
      </c>
      <c r="W34" s="261" t="s">
        <v>361</v>
      </c>
      <c r="X34" s="261" t="s">
        <v>362</v>
      </c>
      <c r="Y34" s="264"/>
      <c r="Z34" s="270"/>
      <c r="AA34" s="147"/>
      <c r="AB34" s="270"/>
      <c r="AC34" s="150">
        <f t="shared" si="0"/>
        <v>10</v>
      </c>
      <c r="AD34">
        <f t="shared" si="1"/>
        <v>11</v>
      </c>
      <c r="AL34" s="31"/>
      <c r="AM34" s="31"/>
      <c r="AN34" s="31"/>
      <c r="AO34" s="31"/>
    </row>
    <row r="35" spans="1:42" ht="15.75" customHeight="1" x14ac:dyDescent="0.2">
      <c r="A35" s="295">
        <v>26</v>
      </c>
      <c r="B35" s="252" t="s">
        <v>87</v>
      </c>
      <c r="C35" s="242">
        <v>11</v>
      </c>
      <c r="D35" s="249" t="s">
        <v>19</v>
      </c>
      <c r="E35" s="261"/>
      <c r="F35" s="261" t="s">
        <v>345</v>
      </c>
      <c r="G35" s="261"/>
      <c r="H35" s="261"/>
      <c r="I35" s="261" t="s">
        <v>348</v>
      </c>
      <c r="J35" s="261" t="s">
        <v>349</v>
      </c>
      <c r="K35" s="261"/>
      <c r="L35" s="261" t="s">
        <v>351</v>
      </c>
      <c r="M35" s="261"/>
      <c r="N35" s="261" t="s">
        <v>353</v>
      </c>
      <c r="O35" s="261" t="s">
        <v>354</v>
      </c>
      <c r="P35" s="261" t="s">
        <v>363</v>
      </c>
      <c r="Q35" s="261" t="s">
        <v>355</v>
      </c>
      <c r="R35" s="261"/>
      <c r="S35" s="261"/>
      <c r="T35" s="261" t="s">
        <v>358</v>
      </c>
      <c r="U35" s="261" t="s">
        <v>359</v>
      </c>
      <c r="V35" s="261"/>
      <c r="W35" s="261" t="s">
        <v>361</v>
      </c>
      <c r="X35" s="261"/>
      <c r="Y35" s="261"/>
      <c r="Z35" s="270"/>
      <c r="AA35" s="270"/>
      <c r="AB35" s="138"/>
      <c r="AC35" s="150">
        <f t="shared" si="0"/>
        <v>10</v>
      </c>
      <c r="AD35">
        <f t="shared" si="1"/>
        <v>11</v>
      </c>
      <c r="AH35" s="31"/>
    </row>
    <row r="36" spans="1:42" ht="15.75" customHeight="1" x14ac:dyDescent="0.2">
      <c r="A36" s="253">
        <v>27</v>
      </c>
      <c r="B36" s="252" t="s">
        <v>108</v>
      </c>
      <c r="C36" s="242">
        <v>11</v>
      </c>
      <c r="D36" s="249"/>
      <c r="E36" s="261"/>
      <c r="F36" s="261"/>
      <c r="G36" s="261"/>
      <c r="H36" s="261" t="s">
        <v>347</v>
      </c>
      <c r="I36" s="261"/>
      <c r="J36" s="263"/>
      <c r="K36" s="261"/>
      <c r="L36" s="261" t="s">
        <v>351</v>
      </c>
      <c r="M36" s="261" t="s">
        <v>352</v>
      </c>
      <c r="N36" s="261" t="s">
        <v>353</v>
      </c>
      <c r="O36" s="264" t="s">
        <v>354</v>
      </c>
      <c r="P36" s="261" t="s">
        <v>363</v>
      </c>
      <c r="Q36" s="264" t="s">
        <v>355</v>
      </c>
      <c r="R36" s="261" t="s">
        <v>356</v>
      </c>
      <c r="S36" s="261" t="s">
        <v>357</v>
      </c>
      <c r="T36" s="261"/>
      <c r="U36" s="264" t="s">
        <v>359</v>
      </c>
      <c r="V36" s="264" t="s">
        <v>360</v>
      </c>
      <c r="W36" s="296"/>
      <c r="X36" s="255"/>
      <c r="Y36" s="264"/>
      <c r="Z36" s="149"/>
      <c r="AA36" s="138"/>
      <c r="AB36" s="270"/>
      <c r="AC36" s="150">
        <f t="shared" si="0"/>
        <v>10</v>
      </c>
      <c r="AD36">
        <f t="shared" si="1"/>
        <v>11</v>
      </c>
    </row>
    <row r="37" spans="1:42" ht="15.75" customHeight="1" x14ac:dyDescent="0.2">
      <c r="A37" s="253">
        <v>28</v>
      </c>
      <c r="B37" s="252" t="s">
        <v>73</v>
      </c>
      <c r="C37" s="242">
        <v>10</v>
      </c>
      <c r="D37" s="249" t="s">
        <v>19</v>
      </c>
      <c r="E37" s="261"/>
      <c r="F37" s="261" t="s">
        <v>345</v>
      </c>
      <c r="G37" s="261"/>
      <c r="H37" s="261"/>
      <c r="I37" s="68"/>
      <c r="J37" s="261" t="s">
        <v>349</v>
      </c>
      <c r="K37" s="263"/>
      <c r="L37" s="261" t="s">
        <v>351</v>
      </c>
      <c r="M37" s="261" t="s">
        <v>352</v>
      </c>
      <c r="N37" s="261"/>
      <c r="O37" s="263"/>
      <c r="P37" s="263"/>
      <c r="Q37" s="263"/>
      <c r="R37" s="261" t="s">
        <v>356</v>
      </c>
      <c r="S37" s="261" t="s">
        <v>357</v>
      </c>
      <c r="T37" s="261" t="s">
        <v>358</v>
      </c>
      <c r="U37" s="261" t="s">
        <v>359</v>
      </c>
      <c r="V37" s="261"/>
      <c r="W37" s="261" t="s">
        <v>361</v>
      </c>
      <c r="X37" s="261" t="s">
        <v>362</v>
      </c>
      <c r="Y37" s="261"/>
      <c r="Z37" s="270"/>
      <c r="AA37" s="270"/>
      <c r="AB37" s="138"/>
      <c r="AC37" s="150">
        <f t="shared" si="0"/>
        <v>10</v>
      </c>
      <c r="AD37">
        <f t="shared" si="1"/>
        <v>10</v>
      </c>
    </row>
    <row r="38" spans="1:42" ht="15.75" customHeight="1" x14ac:dyDescent="0.2">
      <c r="A38" s="253"/>
      <c r="B38" s="252" t="s">
        <v>107</v>
      </c>
      <c r="C38" s="242">
        <v>10</v>
      </c>
      <c r="D38" s="249" t="s">
        <v>19</v>
      </c>
      <c r="E38" s="261"/>
      <c r="F38" s="261" t="s">
        <v>345</v>
      </c>
      <c r="G38" s="261"/>
      <c r="H38" s="261"/>
      <c r="I38" s="261"/>
      <c r="J38" s="261" t="s">
        <v>349</v>
      </c>
      <c r="K38" s="261"/>
      <c r="L38" s="261" t="s">
        <v>351</v>
      </c>
      <c r="M38" s="261"/>
      <c r="N38" s="261" t="s">
        <v>353</v>
      </c>
      <c r="O38" s="261"/>
      <c r="P38" s="261" t="s">
        <v>363</v>
      </c>
      <c r="Q38" s="261" t="s">
        <v>355</v>
      </c>
      <c r="R38" s="261"/>
      <c r="S38" s="261" t="s">
        <v>357</v>
      </c>
      <c r="T38" s="261" t="s">
        <v>358</v>
      </c>
      <c r="U38" s="261" t="s">
        <v>359</v>
      </c>
      <c r="V38" s="261"/>
      <c r="W38" s="261" t="s">
        <v>361</v>
      </c>
      <c r="X38" s="261"/>
      <c r="Y38" s="261"/>
      <c r="Z38" s="270"/>
      <c r="AA38" s="270"/>
      <c r="AB38" s="270"/>
      <c r="AC38" s="150">
        <f t="shared" si="0"/>
        <v>10</v>
      </c>
      <c r="AD38">
        <f t="shared" si="1"/>
        <v>10</v>
      </c>
      <c r="AH38" s="31"/>
      <c r="AP38" s="34"/>
    </row>
    <row r="39" spans="1:42" ht="15.75" customHeight="1" x14ac:dyDescent="0.2">
      <c r="A39" s="253">
        <v>30</v>
      </c>
      <c r="B39" s="252" t="s">
        <v>98</v>
      </c>
      <c r="C39" s="242">
        <v>10</v>
      </c>
      <c r="D39" s="249"/>
      <c r="E39" s="261"/>
      <c r="F39" s="261" t="s">
        <v>345</v>
      </c>
      <c r="G39" s="261" t="s">
        <v>346</v>
      </c>
      <c r="H39" s="261" t="s">
        <v>347</v>
      </c>
      <c r="I39" s="261" t="s">
        <v>348</v>
      </c>
      <c r="J39" s="261" t="s">
        <v>349</v>
      </c>
      <c r="K39" s="261"/>
      <c r="L39" s="261"/>
      <c r="M39" s="261" t="s">
        <v>352</v>
      </c>
      <c r="N39" s="263"/>
      <c r="O39" s="261" t="s">
        <v>354</v>
      </c>
      <c r="P39" s="261" t="s">
        <v>363</v>
      </c>
      <c r="Q39" s="261" t="s">
        <v>355</v>
      </c>
      <c r="R39" s="261"/>
      <c r="S39" s="261" t="s">
        <v>357</v>
      </c>
      <c r="T39" s="261"/>
      <c r="U39" s="261"/>
      <c r="V39" s="261"/>
      <c r="W39" s="261"/>
      <c r="X39" s="264"/>
      <c r="Y39" s="261"/>
      <c r="Z39" s="270"/>
      <c r="AA39" s="270"/>
      <c r="AB39" s="138"/>
      <c r="AC39" s="150">
        <f t="shared" si="0"/>
        <v>9</v>
      </c>
      <c r="AD39">
        <f t="shared" si="1"/>
        <v>10</v>
      </c>
      <c r="AH39" s="31"/>
    </row>
    <row r="40" spans="1:42" ht="15.75" customHeight="1" x14ac:dyDescent="0.2">
      <c r="A40" s="253"/>
      <c r="B40" s="252" t="s">
        <v>68</v>
      </c>
      <c r="C40" s="242">
        <v>10</v>
      </c>
      <c r="D40" s="249"/>
      <c r="E40" s="261"/>
      <c r="F40" s="261"/>
      <c r="G40" s="261"/>
      <c r="H40" s="261"/>
      <c r="I40" s="261"/>
      <c r="J40" s="261"/>
      <c r="K40" s="142"/>
      <c r="L40" s="141"/>
      <c r="M40" s="261" t="s">
        <v>352</v>
      </c>
      <c r="N40" s="261" t="s">
        <v>353</v>
      </c>
      <c r="O40" s="261" t="s">
        <v>354</v>
      </c>
      <c r="P40" s="261" t="s">
        <v>363</v>
      </c>
      <c r="Q40" s="261" t="s">
        <v>355</v>
      </c>
      <c r="R40" s="261" t="s">
        <v>356</v>
      </c>
      <c r="S40" s="261" t="s">
        <v>357</v>
      </c>
      <c r="T40" s="261"/>
      <c r="U40" s="264" t="s">
        <v>359</v>
      </c>
      <c r="V40" s="261" t="s">
        <v>360</v>
      </c>
      <c r="W40" s="261" t="s">
        <v>361</v>
      </c>
      <c r="X40" s="141"/>
      <c r="Y40" s="176"/>
      <c r="Z40" s="221"/>
      <c r="AA40" s="138"/>
      <c r="AB40" s="138"/>
      <c r="AC40" s="150">
        <f t="shared" ref="AC40:AC61" si="2">COUNTA(F40:I40,J40:N40,P40:AB40)</f>
        <v>9</v>
      </c>
      <c r="AD40">
        <f t="shared" ref="AD40:AD71" si="3">COUNTA(E40:AB40)</f>
        <v>10</v>
      </c>
      <c r="AL40" s="31"/>
      <c r="AM40" s="31"/>
      <c r="AN40" s="31"/>
      <c r="AO40" s="31"/>
      <c r="AP40" s="34"/>
    </row>
    <row r="41" spans="1:42" ht="15.75" hidden="1" customHeight="1" x14ac:dyDescent="0.2">
      <c r="A41" s="246"/>
      <c r="B41" s="252" t="s">
        <v>226</v>
      </c>
      <c r="C41" s="242"/>
      <c r="D41" s="251"/>
      <c r="E41" s="261"/>
      <c r="F41" s="261"/>
      <c r="G41" s="261"/>
      <c r="H41" s="261"/>
      <c r="I41" s="261"/>
      <c r="J41" s="261"/>
      <c r="K41" s="261"/>
      <c r="L41" s="261"/>
      <c r="M41" s="261"/>
      <c r="N41" s="261"/>
      <c r="O41" s="261"/>
      <c r="P41" s="261"/>
      <c r="Q41" s="261"/>
      <c r="R41" s="261"/>
      <c r="S41" s="261"/>
      <c r="T41" s="261"/>
      <c r="U41" s="261"/>
      <c r="V41" s="261"/>
      <c r="W41" s="261"/>
      <c r="X41" s="264"/>
      <c r="Y41" s="264"/>
      <c r="Z41" s="270"/>
      <c r="AA41" s="270"/>
      <c r="AB41" s="270"/>
      <c r="AC41" s="150">
        <f t="shared" si="2"/>
        <v>0</v>
      </c>
      <c r="AD41">
        <f t="shared" si="3"/>
        <v>0</v>
      </c>
      <c r="AL41" s="31"/>
      <c r="AM41" s="31"/>
      <c r="AN41" s="31"/>
      <c r="AO41" s="31"/>
    </row>
    <row r="42" spans="1:42" ht="15.75" customHeight="1" x14ac:dyDescent="0.2">
      <c r="A42" s="253">
        <v>32</v>
      </c>
      <c r="B42" s="252" t="s">
        <v>126</v>
      </c>
      <c r="C42" s="242">
        <v>9</v>
      </c>
      <c r="D42" s="249"/>
      <c r="E42" s="68"/>
      <c r="F42" s="261"/>
      <c r="G42" s="68"/>
      <c r="H42" s="261"/>
      <c r="I42" s="70"/>
      <c r="J42" s="261" t="s">
        <v>349</v>
      </c>
      <c r="K42" s="261" t="s">
        <v>350</v>
      </c>
      <c r="L42" s="264" t="s">
        <v>351</v>
      </c>
      <c r="M42" s="261"/>
      <c r="N42" s="261" t="s">
        <v>353</v>
      </c>
      <c r="O42" s="261" t="s">
        <v>354</v>
      </c>
      <c r="P42" s="264"/>
      <c r="Q42" s="261"/>
      <c r="R42" s="142"/>
      <c r="S42" s="261" t="s">
        <v>357</v>
      </c>
      <c r="T42" s="261" t="s">
        <v>358</v>
      </c>
      <c r="U42" s="264"/>
      <c r="V42" s="261" t="s">
        <v>360</v>
      </c>
      <c r="W42" s="296"/>
      <c r="X42" s="261" t="s">
        <v>362</v>
      </c>
      <c r="Y42" s="176"/>
      <c r="Z42" s="270"/>
      <c r="AA42" s="147"/>
      <c r="AB42" s="138"/>
      <c r="AC42" s="150">
        <f t="shared" si="2"/>
        <v>8</v>
      </c>
      <c r="AD42">
        <f t="shared" si="3"/>
        <v>9</v>
      </c>
      <c r="AH42" s="31"/>
    </row>
    <row r="43" spans="1:42" ht="15.75" hidden="1" customHeight="1" x14ac:dyDescent="0.2">
      <c r="A43" s="253"/>
      <c r="B43" s="252" t="s">
        <v>70</v>
      </c>
      <c r="C43" s="242"/>
      <c r="D43" s="249"/>
      <c r="E43" s="68"/>
      <c r="F43" s="261"/>
      <c r="G43" s="261"/>
      <c r="H43" s="261"/>
      <c r="I43" s="261"/>
      <c r="J43" s="261"/>
      <c r="K43" s="261"/>
      <c r="L43" s="141"/>
      <c r="M43" s="261"/>
      <c r="N43" s="142"/>
      <c r="O43" s="124"/>
      <c r="P43" s="264"/>
      <c r="Q43" s="263"/>
      <c r="R43" s="261"/>
      <c r="S43" s="264"/>
      <c r="T43" s="261"/>
      <c r="U43" s="261"/>
      <c r="V43" s="264"/>
      <c r="W43" s="261"/>
      <c r="X43" s="261"/>
      <c r="Y43" s="261"/>
      <c r="Z43" s="270"/>
      <c r="AA43" s="270"/>
      <c r="AB43" s="270"/>
      <c r="AC43" s="150">
        <f t="shared" si="2"/>
        <v>0</v>
      </c>
      <c r="AD43">
        <f t="shared" si="3"/>
        <v>0</v>
      </c>
    </row>
    <row r="44" spans="1:42" ht="15.75" customHeight="1" x14ac:dyDescent="0.2">
      <c r="A44" s="246"/>
      <c r="B44" s="252" t="s">
        <v>223</v>
      </c>
      <c r="C44" s="242">
        <v>9</v>
      </c>
      <c r="D44" s="249"/>
      <c r="E44" s="261"/>
      <c r="F44" s="68"/>
      <c r="G44" s="261" t="s">
        <v>346</v>
      </c>
      <c r="H44" s="261" t="s">
        <v>347</v>
      </c>
      <c r="I44" s="261"/>
      <c r="J44" s="261" t="s">
        <v>349</v>
      </c>
      <c r="K44" s="261"/>
      <c r="L44" s="261" t="s">
        <v>351</v>
      </c>
      <c r="M44" s="261" t="s">
        <v>352</v>
      </c>
      <c r="N44" s="261" t="s">
        <v>353</v>
      </c>
      <c r="O44" s="261" t="s">
        <v>354</v>
      </c>
      <c r="P44" s="261" t="s">
        <v>363</v>
      </c>
      <c r="Q44" s="261"/>
      <c r="R44" s="261"/>
      <c r="S44" s="261" t="s">
        <v>357</v>
      </c>
      <c r="T44" s="261"/>
      <c r="U44" s="176"/>
      <c r="V44" s="176"/>
      <c r="W44" s="261"/>
      <c r="X44" s="264"/>
      <c r="Y44" s="264"/>
      <c r="Z44" s="131"/>
      <c r="AA44" s="138"/>
      <c r="AB44" s="270"/>
      <c r="AC44" s="150">
        <f t="shared" si="2"/>
        <v>8</v>
      </c>
      <c r="AD44">
        <f t="shared" si="3"/>
        <v>9</v>
      </c>
      <c r="AL44" s="31"/>
      <c r="AM44" s="31"/>
      <c r="AN44" s="31"/>
      <c r="AO44" s="31"/>
    </row>
    <row r="45" spans="1:42" ht="15.75" customHeight="1" x14ac:dyDescent="0.2">
      <c r="A45" s="253">
        <v>34</v>
      </c>
      <c r="B45" s="252" t="s">
        <v>104</v>
      </c>
      <c r="C45" s="242">
        <v>8</v>
      </c>
      <c r="D45" s="249" t="s">
        <v>19</v>
      </c>
      <c r="E45" s="261"/>
      <c r="F45" s="261" t="s">
        <v>345</v>
      </c>
      <c r="G45" s="261" t="s">
        <v>346</v>
      </c>
      <c r="H45" s="261" t="s">
        <v>347</v>
      </c>
      <c r="I45" s="261"/>
      <c r="J45" s="261" t="s">
        <v>349</v>
      </c>
      <c r="K45" s="261" t="s">
        <v>350</v>
      </c>
      <c r="L45" s="141"/>
      <c r="M45" s="142"/>
      <c r="N45" s="261" t="s">
        <v>353</v>
      </c>
      <c r="O45" s="263"/>
      <c r="P45" s="263"/>
      <c r="Q45" s="261"/>
      <c r="R45" s="261" t="s">
        <v>356</v>
      </c>
      <c r="S45" s="263"/>
      <c r="T45" s="176"/>
      <c r="U45" s="176"/>
      <c r="V45" s="261"/>
      <c r="W45" s="264" t="s">
        <v>361</v>
      </c>
      <c r="X45" s="298"/>
      <c r="Y45" s="221"/>
      <c r="Z45" s="270"/>
      <c r="AA45" s="147"/>
      <c r="AB45" s="138"/>
      <c r="AC45" s="150">
        <f t="shared" si="2"/>
        <v>8</v>
      </c>
      <c r="AD45">
        <f t="shared" si="3"/>
        <v>8</v>
      </c>
      <c r="AL45" s="31"/>
      <c r="AM45" s="31"/>
      <c r="AN45" s="31"/>
      <c r="AO45" s="31"/>
    </row>
    <row r="46" spans="1:42" ht="15.75" customHeight="1" x14ac:dyDescent="0.2">
      <c r="A46" s="253">
        <v>35</v>
      </c>
      <c r="B46" s="252" t="s">
        <v>119</v>
      </c>
      <c r="C46" s="242">
        <v>8</v>
      </c>
      <c r="D46" s="249"/>
      <c r="E46" s="261"/>
      <c r="F46" s="261" t="s">
        <v>345</v>
      </c>
      <c r="G46" s="261" t="s">
        <v>346</v>
      </c>
      <c r="H46" s="261"/>
      <c r="I46" s="261"/>
      <c r="J46" s="261" t="s">
        <v>349</v>
      </c>
      <c r="K46" s="261"/>
      <c r="L46" s="261" t="s">
        <v>351</v>
      </c>
      <c r="M46" s="261" t="s">
        <v>352</v>
      </c>
      <c r="N46" s="261"/>
      <c r="O46" s="261" t="s">
        <v>354</v>
      </c>
      <c r="P46" s="261"/>
      <c r="Q46" s="261" t="s">
        <v>355</v>
      </c>
      <c r="R46" s="261"/>
      <c r="S46" s="261"/>
      <c r="T46" s="261" t="s">
        <v>358</v>
      </c>
      <c r="U46" s="261"/>
      <c r="V46" s="264"/>
      <c r="W46" s="264"/>
      <c r="X46" s="261"/>
      <c r="Y46" s="264"/>
      <c r="Z46" s="270"/>
      <c r="AA46" s="270"/>
      <c r="AB46" s="270"/>
      <c r="AC46" s="150">
        <f t="shared" si="2"/>
        <v>7</v>
      </c>
      <c r="AD46">
        <f t="shared" si="3"/>
        <v>8</v>
      </c>
      <c r="AH46" s="31"/>
    </row>
    <row r="47" spans="1:42" ht="15.75" customHeight="1" x14ac:dyDescent="0.2">
      <c r="A47" s="253">
        <v>36</v>
      </c>
      <c r="B47" s="250" t="s">
        <v>251</v>
      </c>
      <c r="C47" s="242">
        <v>7</v>
      </c>
      <c r="D47" s="249" t="s">
        <v>19</v>
      </c>
      <c r="E47" s="261"/>
      <c r="F47" s="68"/>
      <c r="G47" s="68"/>
      <c r="H47" s="261" t="s">
        <v>347</v>
      </c>
      <c r="I47" s="261" t="s">
        <v>348</v>
      </c>
      <c r="J47" s="261" t="s">
        <v>349</v>
      </c>
      <c r="K47" s="261" t="s">
        <v>350</v>
      </c>
      <c r="L47" s="261" t="s">
        <v>351</v>
      </c>
      <c r="M47" s="261" t="s">
        <v>352</v>
      </c>
      <c r="N47" s="263"/>
      <c r="O47" s="142"/>
      <c r="P47" s="263"/>
      <c r="Q47" s="142"/>
      <c r="R47" s="261"/>
      <c r="S47" s="142"/>
      <c r="T47" s="261"/>
      <c r="U47" s="261" t="s">
        <v>359</v>
      </c>
      <c r="V47" s="176"/>
      <c r="W47" s="261"/>
      <c r="X47" s="255"/>
      <c r="Y47" s="264"/>
      <c r="Z47" s="270"/>
      <c r="AA47" s="147"/>
      <c r="AB47" s="138"/>
      <c r="AC47" s="150">
        <f t="shared" si="2"/>
        <v>7</v>
      </c>
      <c r="AD47">
        <f t="shared" si="3"/>
        <v>7</v>
      </c>
    </row>
    <row r="48" spans="1:42" ht="15.75" customHeight="1" x14ac:dyDescent="0.2">
      <c r="A48" s="128">
        <v>37</v>
      </c>
      <c r="B48" s="252" t="s">
        <v>44</v>
      </c>
      <c r="C48" s="242">
        <v>7</v>
      </c>
      <c r="D48" s="249"/>
      <c r="E48" s="261"/>
      <c r="F48" s="261"/>
      <c r="G48" s="261" t="s">
        <v>346</v>
      </c>
      <c r="H48" s="261"/>
      <c r="I48" s="261"/>
      <c r="J48" s="261"/>
      <c r="K48" s="261"/>
      <c r="L48" s="261"/>
      <c r="M48" s="261"/>
      <c r="N48" s="261" t="s">
        <v>353</v>
      </c>
      <c r="O48" s="261"/>
      <c r="P48" s="261"/>
      <c r="Q48" s="261" t="s">
        <v>355</v>
      </c>
      <c r="R48" s="261"/>
      <c r="S48" s="261" t="s">
        <v>357</v>
      </c>
      <c r="T48" s="261" t="s">
        <v>358</v>
      </c>
      <c r="U48" s="261" t="s">
        <v>359</v>
      </c>
      <c r="V48" s="221"/>
      <c r="W48" s="261"/>
      <c r="X48" s="261" t="s">
        <v>362</v>
      </c>
      <c r="Y48" s="264"/>
      <c r="Z48" s="149"/>
      <c r="AA48" s="116"/>
      <c r="AB48" s="138"/>
      <c r="AC48" s="150">
        <f t="shared" si="2"/>
        <v>7</v>
      </c>
      <c r="AD48">
        <f t="shared" si="3"/>
        <v>7</v>
      </c>
    </row>
    <row r="49" spans="1:33" ht="15.75" hidden="1" customHeight="1" x14ac:dyDescent="0.2">
      <c r="A49" s="253"/>
      <c r="B49" s="252" t="s">
        <v>76</v>
      </c>
      <c r="C49" s="242"/>
      <c r="D49" s="249"/>
      <c r="E49" s="261"/>
      <c r="F49" s="261"/>
      <c r="G49" s="261"/>
      <c r="H49" s="261"/>
      <c r="I49" s="261"/>
      <c r="J49" s="261"/>
      <c r="K49" s="124"/>
      <c r="L49" s="141"/>
      <c r="M49" s="261"/>
      <c r="N49" s="70"/>
      <c r="O49" s="116"/>
      <c r="P49" s="116"/>
      <c r="Q49" s="261"/>
      <c r="R49" s="261"/>
      <c r="S49" s="263"/>
      <c r="T49" s="261"/>
      <c r="U49" s="131"/>
      <c r="V49" s="131"/>
      <c r="W49" s="296"/>
      <c r="X49" s="141"/>
      <c r="Y49" s="176"/>
      <c r="Z49" s="131"/>
      <c r="AA49" s="138"/>
      <c r="AB49" s="138"/>
      <c r="AC49" s="150">
        <f t="shared" si="2"/>
        <v>0</v>
      </c>
      <c r="AD49">
        <f t="shared" si="3"/>
        <v>0</v>
      </c>
    </row>
    <row r="50" spans="1:33" ht="15.75" customHeight="1" x14ac:dyDescent="0.2">
      <c r="A50" s="253"/>
      <c r="B50" s="252" t="s">
        <v>182</v>
      </c>
      <c r="C50" s="242">
        <v>7</v>
      </c>
      <c r="D50" s="249"/>
      <c r="E50" s="68"/>
      <c r="F50" s="261"/>
      <c r="G50" s="261" t="s">
        <v>346</v>
      </c>
      <c r="H50" s="261"/>
      <c r="I50" s="261" t="s">
        <v>348</v>
      </c>
      <c r="J50" s="261" t="s">
        <v>349</v>
      </c>
      <c r="K50" s="261" t="s">
        <v>350</v>
      </c>
      <c r="L50" s="261" t="s">
        <v>351</v>
      </c>
      <c r="M50" s="261"/>
      <c r="N50" s="261"/>
      <c r="O50" s="261"/>
      <c r="P50" s="261" t="s">
        <v>363</v>
      </c>
      <c r="Q50" s="142"/>
      <c r="R50" s="261"/>
      <c r="S50" s="261" t="s">
        <v>357</v>
      </c>
      <c r="T50" s="176"/>
      <c r="U50" s="131"/>
      <c r="V50" s="261"/>
      <c r="W50" s="261"/>
      <c r="X50" s="141"/>
      <c r="Y50" s="261"/>
      <c r="Z50" s="221"/>
      <c r="AA50" s="270"/>
      <c r="AB50" s="138"/>
      <c r="AC50" s="150">
        <f t="shared" si="2"/>
        <v>7</v>
      </c>
      <c r="AD50">
        <f t="shared" si="3"/>
        <v>7</v>
      </c>
    </row>
    <row r="51" spans="1:33" ht="15.75" customHeight="1" x14ac:dyDescent="0.2">
      <c r="A51" s="253">
        <v>39</v>
      </c>
      <c r="B51" s="252" t="s">
        <v>199</v>
      </c>
      <c r="C51" s="242">
        <v>6</v>
      </c>
      <c r="D51" s="249" t="s">
        <v>36</v>
      </c>
      <c r="E51" s="261"/>
      <c r="F51" s="68"/>
      <c r="G51" s="68"/>
      <c r="H51" s="68"/>
      <c r="I51" s="261"/>
      <c r="J51" s="261" t="s">
        <v>349</v>
      </c>
      <c r="K51" s="261" t="s">
        <v>350</v>
      </c>
      <c r="L51" s="176"/>
      <c r="M51" s="263"/>
      <c r="N51" s="142"/>
      <c r="O51" s="142"/>
      <c r="P51" s="147"/>
      <c r="Q51" s="261" t="s">
        <v>355</v>
      </c>
      <c r="R51" s="261" t="s">
        <v>356</v>
      </c>
      <c r="S51" s="261" t="s">
        <v>357</v>
      </c>
      <c r="T51" s="131"/>
      <c r="U51" s="221"/>
      <c r="V51" s="141"/>
      <c r="W51" s="265" t="s">
        <v>361</v>
      </c>
      <c r="X51" s="175"/>
      <c r="Y51" s="70"/>
      <c r="Z51" s="131"/>
      <c r="AA51" s="138"/>
      <c r="AB51" s="270"/>
      <c r="AC51" s="150">
        <f t="shared" si="2"/>
        <v>6</v>
      </c>
      <c r="AD51">
        <f t="shared" si="3"/>
        <v>6</v>
      </c>
    </row>
    <row r="52" spans="1:33" ht="15.75" customHeight="1" x14ac:dyDescent="0.2">
      <c r="A52" s="253"/>
      <c r="B52" s="252" t="s">
        <v>173</v>
      </c>
      <c r="C52" s="242">
        <v>6</v>
      </c>
      <c r="D52" s="249" t="s">
        <v>36</v>
      </c>
      <c r="E52" s="261"/>
      <c r="F52" s="261"/>
      <c r="G52" s="261" t="s">
        <v>346</v>
      </c>
      <c r="H52" s="261" t="s">
        <v>347</v>
      </c>
      <c r="I52" s="261"/>
      <c r="J52" s="263"/>
      <c r="K52" s="263"/>
      <c r="L52" s="141"/>
      <c r="M52" s="264"/>
      <c r="N52" s="263"/>
      <c r="O52" s="147"/>
      <c r="P52" s="261" t="s">
        <v>363</v>
      </c>
      <c r="Q52" s="263"/>
      <c r="R52" s="261" t="s">
        <v>356</v>
      </c>
      <c r="S52" s="263"/>
      <c r="T52" s="141"/>
      <c r="U52" s="261" t="s">
        <v>359</v>
      </c>
      <c r="V52" s="264" t="s">
        <v>360</v>
      </c>
      <c r="W52" s="261"/>
      <c r="X52" s="261"/>
      <c r="Y52" s="264"/>
      <c r="Z52" s="149"/>
      <c r="AA52" s="138"/>
      <c r="AB52" s="138"/>
      <c r="AC52" s="150">
        <f t="shared" si="2"/>
        <v>6</v>
      </c>
      <c r="AD52">
        <f t="shared" si="3"/>
        <v>6</v>
      </c>
      <c r="AE52" s="6"/>
      <c r="AF52" s="6"/>
      <c r="AG52" s="6"/>
    </row>
    <row r="53" spans="1:33" ht="15.75" hidden="1" customHeight="1" x14ac:dyDescent="0.2">
      <c r="A53" s="253"/>
      <c r="B53" s="252" t="s">
        <v>80</v>
      </c>
      <c r="C53" s="242"/>
      <c r="D53" s="249"/>
      <c r="E53" s="68"/>
      <c r="F53" s="261"/>
      <c r="G53" s="261"/>
      <c r="H53" s="261"/>
      <c r="I53" s="68"/>
      <c r="J53" s="261"/>
      <c r="K53" s="263"/>
      <c r="L53" s="261"/>
      <c r="M53" s="263"/>
      <c r="N53" s="264"/>
      <c r="O53" s="263"/>
      <c r="P53" s="142"/>
      <c r="Q53" s="147"/>
      <c r="R53" s="263"/>
      <c r="S53" s="147"/>
      <c r="T53" s="131"/>
      <c r="U53" s="131"/>
      <c r="V53" s="131"/>
      <c r="W53" s="263"/>
      <c r="X53" s="255"/>
      <c r="Y53" s="221"/>
      <c r="Z53" s="221"/>
      <c r="AA53" s="147"/>
      <c r="AB53" s="138"/>
      <c r="AC53" s="150">
        <f t="shared" si="2"/>
        <v>0</v>
      </c>
      <c r="AD53">
        <f t="shared" si="3"/>
        <v>0</v>
      </c>
      <c r="AE53" s="6"/>
      <c r="AF53" s="6"/>
      <c r="AG53" s="6"/>
    </row>
    <row r="54" spans="1:33" ht="15.75" hidden="1" customHeight="1" x14ac:dyDescent="0.2">
      <c r="A54" s="253"/>
      <c r="B54" s="252" t="s">
        <v>81</v>
      </c>
      <c r="C54" s="242"/>
      <c r="D54" s="251"/>
      <c r="E54" s="261"/>
      <c r="F54" s="261"/>
      <c r="G54" s="261"/>
      <c r="H54" s="68"/>
      <c r="I54" s="68"/>
      <c r="J54" s="261"/>
      <c r="K54" s="263"/>
      <c r="L54" s="261"/>
      <c r="M54" s="142"/>
      <c r="N54" s="261"/>
      <c r="O54" s="264"/>
      <c r="P54" s="263"/>
      <c r="Q54" s="261"/>
      <c r="R54" s="263"/>
      <c r="S54" s="261"/>
      <c r="T54" s="176"/>
      <c r="U54" s="221"/>
      <c r="V54" s="176"/>
      <c r="W54" s="265"/>
      <c r="X54" s="255"/>
      <c r="Y54" s="221"/>
      <c r="Z54" s="221"/>
      <c r="AA54" s="147"/>
      <c r="AB54" s="270"/>
      <c r="AC54" s="150">
        <f t="shared" si="2"/>
        <v>0</v>
      </c>
      <c r="AD54">
        <f t="shared" si="3"/>
        <v>0</v>
      </c>
      <c r="AE54" s="6"/>
      <c r="AF54" s="6"/>
      <c r="AG54" s="6"/>
    </row>
    <row r="55" spans="1:33" ht="15.75" customHeight="1" x14ac:dyDescent="0.2">
      <c r="A55" s="246">
        <v>41</v>
      </c>
      <c r="B55" s="252" t="s">
        <v>124</v>
      </c>
      <c r="C55" s="242">
        <v>6</v>
      </c>
      <c r="D55" s="249"/>
      <c r="E55" s="261"/>
      <c r="F55" s="261"/>
      <c r="G55" s="261"/>
      <c r="H55" s="68"/>
      <c r="I55" s="70"/>
      <c r="J55" s="265" t="s">
        <v>349</v>
      </c>
      <c r="K55" s="70"/>
      <c r="L55" s="176"/>
      <c r="M55" s="261" t="s">
        <v>352</v>
      </c>
      <c r="N55" s="261" t="s">
        <v>353</v>
      </c>
      <c r="O55" s="263"/>
      <c r="P55" s="261"/>
      <c r="Q55" s="261"/>
      <c r="R55" s="263"/>
      <c r="S55" s="147"/>
      <c r="T55" s="261" t="s">
        <v>358</v>
      </c>
      <c r="U55" s="264"/>
      <c r="V55" s="261"/>
      <c r="W55" s="261" t="s">
        <v>361</v>
      </c>
      <c r="X55" s="264" t="s">
        <v>362</v>
      </c>
      <c r="Y55" s="261"/>
      <c r="Z55" s="270"/>
      <c r="AA55" s="270"/>
      <c r="AB55" s="138"/>
      <c r="AC55" s="150">
        <f t="shared" si="2"/>
        <v>6</v>
      </c>
      <c r="AD55">
        <f t="shared" si="3"/>
        <v>6</v>
      </c>
      <c r="AE55" s="6"/>
      <c r="AF55" s="6"/>
      <c r="AG55" s="6"/>
    </row>
    <row r="56" spans="1:33" ht="15.75" hidden="1" customHeight="1" x14ac:dyDescent="0.2">
      <c r="A56" s="246"/>
      <c r="B56" s="252" t="s">
        <v>83</v>
      </c>
      <c r="C56" s="242"/>
      <c r="D56" s="249"/>
      <c r="E56" s="261"/>
      <c r="F56" s="68"/>
      <c r="G56" s="68"/>
      <c r="H56" s="68"/>
      <c r="I56" s="261"/>
      <c r="J56" s="261"/>
      <c r="K56" s="261"/>
      <c r="L56" s="261"/>
      <c r="M56" s="261"/>
      <c r="N56" s="263"/>
      <c r="O56" s="263"/>
      <c r="P56" s="142"/>
      <c r="Q56" s="263"/>
      <c r="R56" s="147"/>
      <c r="S56" s="263"/>
      <c r="T56" s="131"/>
      <c r="U56" s="131"/>
      <c r="V56" s="264"/>
      <c r="W56" s="264"/>
      <c r="X56" s="261"/>
      <c r="Y56" s="261"/>
      <c r="Z56" s="221"/>
      <c r="AA56" s="270"/>
      <c r="AB56" s="138"/>
      <c r="AC56" s="150">
        <f t="shared" si="2"/>
        <v>0</v>
      </c>
      <c r="AD56">
        <f t="shared" si="3"/>
        <v>0</v>
      </c>
      <c r="AE56" s="6"/>
      <c r="AF56" s="6"/>
      <c r="AG56" s="6"/>
    </row>
    <row r="57" spans="1:33" ht="15.75" hidden="1" customHeight="1" x14ac:dyDescent="0.2">
      <c r="A57" s="246"/>
      <c r="B57" s="252" t="s">
        <v>157</v>
      </c>
      <c r="C57" s="242"/>
      <c r="D57" s="249"/>
      <c r="E57" s="261"/>
      <c r="F57" s="68"/>
      <c r="G57" s="68"/>
      <c r="H57" s="68"/>
      <c r="I57" s="261"/>
      <c r="J57" s="261"/>
      <c r="K57" s="261"/>
      <c r="L57" s="261"/>
      <c r="M57" s="261"/>
      <c r="N57" s="147"/>
      <c r="O57" s="263"/>
      <c r="P57" s="142"/>
      <c r="Q57" s="263"/>
      <c r="R57" s="147"/>
      <c r="S57" s="263"/>
      <c r="T57" s="131"/>
      <c r="U57" s="131"/>
      <c r="V57" s="264"/>
      <c r="W57" s="261"/>
      <c r="X57" s="264"/>
      <c r="Y57" s="264"/>
      <c r="Z57" s="221"/>
      <c r="AA57" s="147"/>
      <c r="AB57" s="271"/>
      <c r="AC57" s="150">
        <f t="shared" si="2"/>
        <v>0</v>
      </c>
      <c r="AD57">
        <f t="shared" si="3"/>
        <v>0</v>
      </c>
      <c r="AE57" s="6"/>
      <c r="AF57" s="6"/>
      <c r="AG57" s="6"/>
    </row>
    <row r="58" spans="1:33" ht="15.75" hidden="1" customHeight="1" x14ac:dyDescent="0.2">
      <c r="A58" s="246"/>
      <c r="B58" s="252" t="s">
        <v>85</v>
      </c>
      <c r="C58" s="242"/>
      <c r="D58" s="249"/>
      <c r="E58" s="261"/>
      <c r="F58" s="68"/>
      <c r="G58" s="261"/>
      <c r="H58" s="261"/>
      <c r="I58" s="261"/>
      <c r="J58" s="261"/>
      <c r="K58" s="263"/>
      <c r="L58" s="261"/>
      <c r="M58" s="147"/>
      <c r="N58" s="263"/>
      <c r="O58" s="147"/>
      <c r="P58" s="261"/>
      <c r="Q58" s="261"/>
      <c r="R58" s="142"/>
      <c r="S58" s="261"/>
      <c r="T58" s="221"/>
      <c r="U58" s="176"/>
      <c r="V58" s="264"/>
      <c r="W58" s="264"/>
      <c r="X58" s="131"/>
      <c r="Y58" s="176"/>
      <c r="Z58" s="131"/>
      <c r="AA58" s="270"/>
      <c r="AB58" s="138"/>
      <c r="AC58" s="150">
        <f t="shared" si="2"/>
        <v>0</v>
      </c>
      <c r="AD58">
        <f t="shared" si="3"/>
        <v>0</v>
      </c>
    </row>
    <row r="59" spans="1:33" ht="15.75" hidden="1" customHeight="1" x14ac:dyDescent="0.2">
      <c r="A59" s="246"/>
      <c r="B59" s="252" t="s">
        <v>86</v>
      </c>
      <c r="C59" s="242"/>
      <c r="D59" s="249"/>
      <c r="E59" s="261"/>
      <c r="F59" s="68"/>
      <c r="G59" s="261"/>
      <c r="H59" s="68"/>
      <c r="I59" s="70"/>
      <c r="J59" s="261"/>
      <c r="K59" s="263"/>
      <c r="L59" s="176"/>
      <c r="M59" s="263"/>
      <c r="N59" s="263"/>
      <c r="O59" s="147"/>
      <c r="P59" s="142"/>
      <c r="Q59" s="264"/>
      <c r="R59" s="261"/>
      <c r="S59" s="263"/>
      <c r="T59" s="131"/>
      <c r="U59" s="131"/>
      <c r="V59" s="261"/>
      <c r="W59" s="296"/>
      <c r="X59" s="264"/>
      <c r="Y59" s="221"/>
      <c r="Z59" s="221"/>
      <c r="AA59" s="147"/>
      <c r="AB59" s="270"/>
      <c r="AC59" s="150">
        <f t="shared" si="2"/>
        <v>0</v>
      </c>
      <c r="AD59">
        <f t="shared" si="3"/>
        <v>0</v>
      </c>
      <c r="AE59" s="6"/>
      <c r="AF59" s="6"/>
      <c r="AG59" s="6"/>
    </row>
    <row r="60" spans="1:33" ht="15.75" customHeight="1" x14ac:dyDescent="0.2">
      <c r="A60" s="253"/>
      <c r="B60" s="250" t="s">
        <v>64</v>
      </c>
      <c r="C60" s="242">
        <v>6</v>
      </c>
      <c r="D60" s="249"/>
      <c r="E60" s="261"/>
      <c r="F60" s="261"/>
      <c r="G60" s="261"/>
      <c r="H60" s="261"/>
      <c r="I60" s="261"/>
      <c r="J60" s="261"/>
      <c r="K60" s="264" t="s">
        <v>350</v>
      </c>
      <c r="L60" s="261"/>
      <c r="M60" s="264" t="s">
        <v>352</v>
      </c>
      <c r="N60" s="261" t="s">
        <v>353</v>
      </c>
      <c r="O60" s="264"/>
      <c r="P60" s="264"/>
      <c r="Q60" s="263"/>
      <c r="R60" s="264"/>
      <c r="S60" s="261"/>
      <c r="T60" s="261"/>
      <c r="U60" s="261"/>
      <c r="V60" s="261" t="s">
        <v>360</v>
      </c>
      <c r="W60" s="265" t="s">
        <v>361</v>
      </c>
      <c r="X60" s="264" t="s">
        <v>362</v>
      </c>
      <c r="Y60" s="261"/>
      <c r="Z60" s="270"/>
      <c r="AA60" s="270"/>
      <c r="AB60" s="270"/>
      <c r="AC60" s="150">
        <f t="shared" si="2"/>
        <v>6</v>
      </c>
      <c r="AD60">
        <f t="shared" si="3"/>
        <v>6</v>
      </c>
      <c r="AE60" s="6"/>
      <c r="AF60" s="6"/>
      <c r="AG60" s="6"/>
    </row>
    <row r="61" spans="1:33" ht="15.75" hidden="1" customHeight="1" x14ac:dyDescent="0.2">
      <c r="A61" s="253"/>
      <c r="B61" s="252" t="s">
        <v>47</v>
      </c>
      <c r="C61" s="242"/>
      <c r="D61" s="249"/>
      <c r="E61" s="68"/>
      <c r="F61" s="261"/>
      <c r="G61" s="261"/>
      <c r="H61" s="261"/>
      <c r="I61" s="261"/>
      <c r="J61" s="261"/>
      <c r="K61" s="261"/>
      <c r="L61" s="70"/>
      <c r="M61" s="261"/>
      <c r="N61" s="261"/>
      <c r="O61" s="142"/>
      <c r="P61" s="261"/>
      <c r="Q61" s="70"/>
      <c r="R61" s="147"/>
      <c r="S61" s="263"/>
      <c r="T61" s="131"/>
      <c r="U61" s="176"/>
      <c r="V61" s="131"/>
      <c r="W61" s="147"/>
      <c r="X61" s="149"/>
      <c r="Y61" s="70"/>
      <c r="Z61" s="221"/>
      <c r="AA61" s="147"/>
      <c r="AB61" s="138"/>
      <c r="AC61" s="150">
        <f t="shared" si="2"/>
        <v>0</v>
      </c>
      <c r="AD61">
        <f t="shared" si="3"/>
        <v>0</v>
      </c>
      <c r="AE61" s="6"/>
      <c r="AF61" s="6"/>
      <c r="AG61" s="6"/>
    </row>
    <row r="62" spans="1:33" ht="15.75" hidden="1" customHeight="1" x14ac:dyDescent="0.2">
      <c r="A62" s="253"/>
      <c r="B62" s="252" t="s">
        <v>88</v>
      </c>
      <c r="C62" s="242"/>
      <c r="D62" s="249"/>
      <c r="E62" s="261"/>
      <c r="F62" s="68"/>
      <c r="G62" s="68"/>
      <c r="H62" s="261"/>
      <c r="I62" s="261"/>
      <c r="J62" s="207"/>
      <c r="K62" s="263"/>
      <c r="L62" s="176"/>
      <c r="M62" s="263"/>
      <c r="N62" s="261"/>
      <c r="O62" s="142"/>
      <c r="P62" s="264"/>
      <c r="Q62" s="124"/>
      <c r="R62" s="261"/>
      <c r="S62" s="142"/>
      <c r="T62" s="264"/>
      <c r="U62" s="176"/>
      <c r="V62" s="221"/>
      <c r="W62" s="265"/>
      <c r="X62" s="255"/>
      <c r="Y62" s="264"/>
      <c r="Z62" s="221"/>
      <c r="AA62" s="147"/>
      <c r="AB62" s="270"/>
      <c r="AC62" s="150"/>
      <c r="AD62">
        <f t="shared" si="3"/>
        <v>0</v>
      </c>
    </row>
    <row r="63" spans="1:33" ht="15.75" hidden="1" customHeight="1" x14ac:dyDescent="0.2">
      <c r="A63" s="253"/>
      <c r="B63" s="252" t="s">
        <v>89</v>
      </c>
      <c r="C63" s="242"/>
      <c r="D63" s="249"/>
      <c r="E63" s="261"/>
      <c r="F63" s="261"/>
      <c r="G63" s="261"/>
      <c r="H63" s="261"/>
      <c r="I63" s="261"/>
      <c r="J63" s="261"/>
      <c r="K63" s="142"/>
      <c r="L63" s="141"/>
      <c r="M63" s="261"/>
      <c r="N63" s="70"/>
      <c r="O63" s="70"/>
      <c r="P63" s="116"/>
      <c r="Q63" s="142"/>
      <c r="R63" s="264"/>
      <c r="S63" s="261"/>
      <c r="T63" s="141"/>
      <c r="U63" s="131"/>
      <c r="V63" s="131"/>
      <c r="W63" s="136"/>
      <c r="X63" s="141"/>
      <c r="Y63" s="221"/>
      <c r="Z63" s="270"/>
      <c r="AA63" s="147"/>
      <c r="AB63" s="136"/>
      <c r="AC63" s="150">
        <f t="shared" ref="AC63:AC71" si="4">COUNTA(F63:I63,J63:N63,P63:AB63)</f>
        <v>0</v>
      </c>
      <c r="AD63">
        <f t="shared" si="3"/>
        <v>0</v>
      </c>
    </row>
    <row r="64" spans="1:33" ht="15.75" hidden="1" customHeight="1" x14ac:dyDescent="0.2">
      <c r="A64" s="253"/>
      <c r="B64" s="252" t="s">
        <v>123</v>
      </c>
      <c r="C64" s="242"/>
      <c r="D64" s="249"/>
      <c r="E64" s="261"/>
      <c r="F64" s="261"/>
      <c r="G64" s="261"/>
      <c r="H64" s="261"/>
      <c r="I64" s="261"/>
      <c r="J64" s="261"/>
      <c r="K64" s="264"/>
      <c r="L64" s="261"/>
      <c r="M64" s="264"/>
      <c r="N64" s="261"/>
      <c r="O64" s="264"/>
      <c r="P64" s="261"/>
      <c r="Q64" s="264"/>
      <c r="R64" s="142"/>
      <c r="S64" s="261"/>
      <c r="T64" s="221"/>
      <c r="U64" s="221"/>
      <c r="V64" s="264"/>
      <c r="W64" s="261"/>
      <c r="X64" s="264"/>
      <c r="Y64" s="264"/>
      <c r="Z64" s="270"/>
      <c r="AA64" s="147"/>
      <c r="AB64" s="270"/>
      <c r="AC64" s="150">
        <f t="shared" si="4"/>
        <v>0</v>
      </c>
      <c r="AD64">
        <f t="shared" si="3"/>
        <v>0</v>
      </c>
    </row>
    <row r="65" spans="1:30" ht="15.75" hidden="1" customHeight="1" x14ac:dyDescent="0.2">
      <c r="A65" s="253"/>
      <c r="B65" s="252" t="s">
        <v>237</v>
      </c>
      <c r="C65" s="242"/>
      <c r="D65" s="249"/>
      <c r="E65" s="261"/>
      <c r="F65" s="261"/>
      <c r="G65" s="261"/>
      <c r="H65" s="68"/>
      <c r="I65" s="68"/>
      <c r="J65" s="263"/>
      <c r="K65" s="263"/>
      <c r="L65" s="141"/>
      <c r="M65" s="263"/>
      <c r="N65" s="142"/>
      <c r="O65" s="142"/>
      <c r="P65" s="142"/>
      <c r="Q65" s="263"/>
      <c r="R65" s="263"/>
      <c r="S65" s="142"/>
      <c r="T65" s="176"/>
      <c r="U65" s="131"/>
      <c r="V65" s="176"/>
      <c r="W65" s="147"/>
      <c r="X65" s="255"/>
      <c r="Y65" s="70"/>
      <c r="Z65" s="127"/>
      <c r="AA65" s="138"/>
      <c r="AB65" s="138"/>
      <c r="AC65" s="150">
        <f t="shared" si="4"/>
        <v>0</v>
      </c>
      <c r="AD65">
        <f t="shared" si="3"/>
        <v>0</v>
      </c>
    </row>
    <row r="66" spans="1:30" ht="15.75" customHeight="1" x14ac:dyDescent="0.2">
      <c r="A66" s="246"/>
      <c r="B66" s="252" t="s">
        <v>18</v>
      </c>
      <c r="C66" s="242">
        <v>6</v>
      </c>
      <c r="D66" s="251"/>
      <c r="E66" s="261"/>
      <c r="F66" s="261" t="s">
        <v>345</v>
      </c>
      <c r="G66" s="261" t="s">
        <v>346</v>
      </c>
      <c r="H66" s="261" t="s">
        <v>347</v>
      </c>
      <c r="I66" s="261"/>
      <c r="J66" s="261" t="s">
        <v>349</v>
      </c>
      <c r="K66" s="264"/>
      <c r="L66" s="261" t="s">
        <v>351</v>
      </c>
      <c r="M66" s="261" t="s">
        <v>352</v>
      </c>
      <c r="N66" s="261"/>
      <c r="O66" s="261"/>
      <c r="P66" s="261"/>
      <c r="Q66" s="261"/>
      <c r="R66" s="261"/>
      <c r="S66" s="264"/>
      <c r="T66" s="261"/>
      <c r="U66" s="261"/>
      <c r="V66" s="264"/>
      <c r="W66" s="261"/>
      <c r="X66" s="261"/>
      <c r="Y66" s="264"/>
      <c r="Z66" s="131"/>
      <c r="AA66" s="270"/>
      <c r="AB66" s="270"/>
      <c r="AC66" s="150">
        <f t="shared" si="4"/>
        <v>6</v>
      </c>
      <c r="AD66">
        <f t="shared" si="3"/>
        <v>6</v>
      </c>
    </row>
    <row r="67" spans="1:30" ht="15.75" customHeight="1" x14ac:dyDescent="0.2">
      <c r="A67" s="253"/>
      <c r="B67" s="252" t="s">
        <v>225</v>
      </c>
      <c r="C67" s="242">
        <v>6</v>
      </c>
      <c r="D67" s="249"/>
      <c r="E67" s="261"/>
      <c r="F67" s="68"/>
      <c r="G67" s="261" t="s">
        <v>346</v>
      </c>
      <c r="H67" s="261" t="s">
        <v>347</v>
      </c>
      <c r="I67" s="68"/>
      <c r="J67" s="263"/>
      <c r="K67" s="261" t="s">
        <v>350</v>
      </c>
      <c r="L67" s="264" t="s">
        <v>351</v>
      </c>
      <c r="M67" s="261" t="s">
        <v>352</v>
      </c>
      <c r="N67" s="263"/>
      <c r="O67" s="264" t="s">
        <v>354</v>
      </c>
      <c r="P67" s="147"/>
      <c r="Q67" s="147"/>
      <c r="R67" s="147"/>
      <c r="S67" s="263"/>
      <c r="T67" s="176"/>
      <c r="U67" s="221"/>
      <c r="V67" s="221"/>
      <c r="W67" s="207"/>
      <c r="X67" s="255"/>
      <c r="Y67" s="221"/>
      <c r="Z67" s="221"/>
      <c r="AA67" s="147"/>
      <c r="AB67" s="138"/>
      <c r="AC67" s="150">
        <f t="shared" si="4"/>
        <v>5</v>
      </c>
      <c r="AD67">
        <f t="shared" si="3"/>
        <v>6</v>
      </c>
    </row>
    <row r="68" spans="1:30" ht="15.75" hidden="1" customHeight="1" x14ac:dyDescent="0.2">
      <c r="A68" s="246">
        <v>42</v>
      </c>
      <c r="B68" s="252" t="s">
        <v>94</v>
      </c>
      <c r="C68" s="242"/>
      <c r="D68" s="251"/>
      <c r="E68" s="261"/>
      <c r="F68" s="261"/>
      <c r="G68" s="261"/>
      <c r="H68" s="261"/>
      <c r="I68" s="70"/>
      <c r="J68" s="263"/>
      <c r="K68" s="261"/>
      <c r="L68" s="261"/>
      <c r="M68" s="263"/>
      <c r="N68" s="263"/>
      <c r="O68" s="261"/>
      <c r="P68" s="261"/>
      <c r="Q68" s="264"/>
      <c r="R68" s="264"/>
      <c r="S68" s="264"/>
      <c r="T68" s="261"/>
      <c r="U68" s="131"/>
      <c r="V68" s="131"/>
      <c r="W68" s="265"/>
      <c r="X68" s="261"/>
      <c r="Y68" s="264"/>
      <c r="Z68" s="271"/>
      <c r="AA68" s="270"/>
      <c r="AB68" s="271"/>
      <c r="AC68" s="150">
        <f t="shared" si="4"/>
        <v>0</v>
      </c>
      <c r="AD68">
        <f t="shared" si="3"/>
        <v>0</v>
      </c>
    </row>
    <row r="69" spans="1:30" ht="15.75" hidden="1" customHeight="1" x14ac:dyDescent="0.2">
      <c r="A69" s="253">
        <v>88</v>
      </c>
      <c r="B69" s="252" t="s">
        <v>95</v>
      </c>
      <c r="C69" s="242"/>
      <c r="D69" s="249"/>
      <c r="E69" s="261"/>
      <c r="F69" s="261"/>
      <c r="G69" s="68"/>
      <c r="H69" s="68"/>
      <c r="I69" s="261"/>
      <c r="J69" s="263"/>
      <c r="K69" s="147"/>
      <c r="L69" s="261"/>
      <c r="M69" s="264"/>
      <c r="N69" s="263"/>
      <c r="O69" s="263"/>
      <c r="P69" s="142"/>
      <c r="Q69" s="263"/>
      <c r="R69" s="207"/>
      <c r="S69" s="263"/>
      <c r="T69" s="141"/>
      <c r="U69" s="127"/>
      <c r="V69" s="141"/>
      <c r="W69" s="136"/>
      <c r="X69" s="264"/>
      <c r="Y69" s="261"/>
      <c r="Z69" s="270"/>
      <c r="AA69" s="138"/>
      <c r="AB69" s="138"/>
      <c r="AC69" s="150">
        <f t="shared" si="4"/>
        <v>0</v>
      </c>
      <c r="AD69">
        <f t="shared" si="3"/>
        <v>0</v>
      </c>
    </row>
    <row r="70" spans="1:30" ht="15.75" hidden="1" customHeight="1" x14ac:dyDescent="0.2">
      <c r="A70" s="253"/>
      <c r="B70" s="252" t="s">
        <v>96</v>
      </c>
      <c r="C70" s="242"/>
      <c r="D70" s="249"/>
      <c r="E70" s="261"/>
      <c r="F70" s="261"/>
      <c r="G70" s="68"/>
      <c r="H70" s="68"/>
      <c r="I70" s="68"/>
      <c r="J70" s="207"/>
      <c r="K70" s="263"/>
      <c r="L70" s="131"/>
      <c r="M70" s="261"/>
      <c r="N70" s="147"/>
      <c r="O70" s="265"/>
      <c r="P70" s="124"/>
      <c r="Q70" s="147"/>
      <c r="R70" s="147"/>
      <c r="S70" s="263"/>
      <c r="T70" s="141"/>
      <c r="U70" s="131"/>
      <c r="V70" s="141"/>
      <c r="W70" s="296"/>
      <c r="X70" s="261"/>
      <c r="Y70" s="264"/>
      <c r="Z70" s="270"/>
      <c r="AA70" s="147"/>
      <c r="AB70" s="270"/>
      <c r="AC70" s="150">
        <f t="shared" si="4"/>
        <v>0</v>
      </c>
      <c r="AD70">
        <f t="shared" si="3"/>
        <v>0</v>
      </c>
    </row>
    <row r="71" spans="1:30" ht="15.75" customHeight="1" x14ac:dyDescent="0.2">
      <c r="A71" s="253">
        <v>45</v>
      </c>
      <c r="B71" s="250" t="s">
        <v>97</v>
      </c>
      <c r="C71" s="242">
        <v>5</v>
      </c>
      <c r="D71" s="249"/>
      <c r="E71" s="261"/>
      <c r="F71" s="261"/>
      <c r="G71" s="261"/>
      <c r="H71" s="261"/>
      <c r="I71" s="261"/>
      <c r="J71" s="261"/>
      <c r="K71" s="264" t="s">
        <v>350</v>
      </c>
      <c r="L71" s="261" t="s">
        <v>351</v>
      </c>
      <c r="M71" s="264"/>
      <c r="N71" s="261" t="s">
        <v>353</v>
      </c>
      <c r="O71" s="264"/>
      <c r="P71" s="264"/>
      <c r="Q71" s="265" t="s">
        <v>355</v>
      </c>
      <c r="R71" s="261"/>
      <c r="S71" s="261"/>
      <c r="T71" s="265"/>
      <c r="U71" s="261"/>
      <c r="V71" s="261" t="s">
        <v>360</v>
      </c>
      <c r="W71" s="261"/>
      <c r="X71" s="261"/>
      <c r="Y71" s="264"/>
      <c r="Z71" s="270"/>
      <c r="AA71" s="270"/>
      <c r="AB71" s="270"/>
      <c r="AC71" s="150">
        <f t="shared" si="4"/>
        <v>5</v>
      </c>
      <c r="AD71">
        <f t="shared" si="3"/>
        <v>5</v>
      </c>
    </row>
    <row r="72" spans="1:30" ht="15.75" hidden="1" customHeight="1" x14ac:dyDescent="0.2">
      <c r="A72" s="253"/>
      <c r="B72" s="252" t="s">
        <v>230</v>
      </c>
      <c r="C72" s="242"/>
      <c r="D72" s="249"/>
      <c r="E72" s="68"/>
      <c r="F72" s="261"/>
      <c r="G72" s="68"/>
      <c r="H72" s="68"/>
      <c r="I72" s="261"/>
      <c r="J72" s="263"/>
      <c r="K72" s="142"/>
      <c r="L72" s="221"/>
      <c r="M72" s="263"/>
      <c r="N72" s="264"/>
      <c r="O72" s="264"/>
      <c r="P72" s="124"/>
      <c r="Q72" s="147"/>
      <c r="R72" s="263"/>
      <c r="S72" s="147"/>
      <c r="T72" s="221"/>
      <c r="U72" s="221"/>
      <c r="V72" s="176"/>
      <c r="W72" s="136"/>
      <c r="X72" s="255"/>
      <c r="Y72" s="221"/>
      <c r="Z72" s="221"/>
      <c r="AA72" s="147"/>
      <c r="AB72" s="138"/>
      <c r="AC72" s="150"/>
      <c r="AD72">
        <f t="shared" ref="AD72:AD103" si="5">COUNTA(E72:AB72)</f>
        <v>0</v>
      </c>
    </row>
    <row r="73" spans="1:30" ht="15.75" hidden="1" customHeight="1" x14ac:dyDescent="0.2">
      <c r="A73" s="253"/>
      <c r="B73" s="252" t="s">
        <v>99</v>
      </c>
      <c r="C73" s="242"/>
      <c r="D73" s="249"/>
      <c r="E73" s="261"/>
      <c r="F73" s="68"/>
      <c r="G73" s="68"/>
      <c r="H73" s="68"/>
      <c r="I73" s="261"/>
      <c r="J73" s="207"/>
      <c r="K73" s="147"/>
      <c r="L73" s="176"/>
      <c r="M73" s="263"/>
      <c r="N73" s="124"/>
      <c r="O73" s="124"/>
      <c r="P73" s="264"/>
      <c r="Q73" s="264"/>
      <c r="R73" s="264"/>
      <c r="S73" s="147"/>
      <c r="T73" s="141"/>
      <c r="U73" s="221"/>
      <c r="V73" s="141"/>
      <c r="W73" s="207"/>
      <c r="X73" s="149"/>
      <c r="Y73" s="264"/>
      <c r="Z73" s="270"/>
      <c r="AA73" s="147"/>
      <c r="AB73" s="138"/>
      <c r="AC73" s="150">
        <f>COUNTA(F73:I73,J73:N73,P73:AB73)</f>
        <v>0</v>
      </c>
      <c r="AD73">
        <f t="shared" si="5"/>
        <v>0</v>
      </c>
    </row>
    <row r="74" spans="1:30" ht="15.75" hidden="1" customHeight="1" x14ac:dyDescent="0.2">
      <c r="A74" s="246"/>
      <c r="B74" s="252" t="s">
        <v>100</v>
      </c>
      <c r="C74" s="242"/>
      <c r="D74" s="249"/>
      <c r="E74" s="261"/>
      <c r="F74" s="68"/>
      <c r="G74" s="68"/>
      <c r="H74" s="68"/>
      <c r="I74" s="70"/>
      <c r="J74" s="263"/>
      <c r="K74" s="70"/>
      <c r="L74" s="176"/>
      <c r="M74" s="124"/>
      <c r="N74" s="147"/>
      <c r="O74" s="147"/>
      <c r="P74" s="124"/>
      <c r="Q74" s="264"/>
      <c r="R74" s="147"/>
      <c r="S74" s="147"/>
      <c r="T74" s="264"/>
      <c r="U74" s="141"/>
      <c r="V74" s="131"/>
      <c r="W74" s="136"/>
      <c r="X74" s="298"/>
      <c r="Y74" s="176"/>
      <c r="Z74" s="221"/>
      <c r="AA74" s="147"/>
      <c r="AB74" s="138"/>
      <c r="AC74" s="150">
        <f>COUNTA(F74:I74,J74:N74,P74:AB74)</f>
        <v>0</v>
      </c>
      <c r="AD74">
        <f t="shared" si="5"/>
        <v>0</v>
      </c>
    </row>
    <row r="75" spans="1:30" ht="15.75" customHeight="1" x14ac:dyDescent="0.2">
      <c r="A75" s="246"/>
      <c r="B75" s="252" t="s">
        <v>158</v>
      </c>
      <c r="C75" s="242">
        <v>5</v>
      </c>
      <c r="D75" s="249"/>
      <c r="E75" s="261"/>
      <c r="F75" s="261" t="s">
        <v>345</v>
      </c>
      <c r="G75" s="261" t="s">
        <v>364</v>
      </c>
      <c r="H75" s="261"/>
      <c r="I75" s="68"/>
      <c r="J75" s="263"/>
      <c r="K75" s="147"/>
      <c r="L75" s="261" t="s">
        <v>351</v>
      </c>
      <c r="M75" s="261"/>
      <c r="N75" s="261"/>
      <c r="O75" s="263"/>
      <c r="P75" s="263"/>
      <c r="Q75" s="263"/>
      <c r="R75" s="263"/>
      <c r="S75" s="263"/>
      <c r="T75" s="261"/>
      <c r="U75" s="261" t="s">
        <v>359</v>
      </c>
      <c r="V75" s="261" t="s">
        <v>360</v>
      </c>
      <c r="W75" s="263"/>
      <c r="X75" s="149"/>
      <c r="Y75" s="261"/>
      <c r="Z75" s="270"/>
      <c r="AA75" s="270"/>
      <c r="AB75" s="138"/>
      <c r="AC75" s="150">
        <f>COUNTA(F75:I75,J75:N75,P75:AB75)</f>
        <v>5</v>
      </c>
      <c r="AD75">
        <f t="shared" si="5"/>
        <v>5</v>
      </c>
    </row>
    <row r="76" spans="1:30" ht="15.75" customHeight="1" x14ac:dyDescent="0.2">
      <c r="A76" s="253"/>
      <c r="B76" s="250" t="s">
        <v>232</v>
      </c>
      <c r="C76" s="242">
        <v>5</v>
      </c>
      <c r="D76" s="249"/>
      <c r="E76" s="261"/>
      <c r="F76" s="261"/>
      <c r="G76" s="261"/>
      <c r="H76" s="68"/>
      <c r="I76" s="68"/>
      <c r="J76" s="265"/>
      <c r="K76" s="147"/>
      <c r="L76" s="131"/>
      <c r="M76" s="263"/>
      <c r="N76" s="124"/>
      <c r="O76" s="261" t="s">
        <v>354</v>
      </c>
      <c r="P76" s="147"/>
      <c r="Q76" s="261" t="s">
        <v>355</v>
      </c>
      <c r="R76" s="264" t="s">
        <v>356</v>
      </c>
      <c r="S76" s="263"/>
      <c r="T76" s="221"/>
      <c r="U76" s="131"/>
      <c r="V76" s="264" t="s">
        <v>360</v>
      </c>
      <c r="W76" s="261" t="s">
        <v>361</v>
      </c>
      <c r="X76" s="131"/>
      <c r="Y76" s="221"/>
      <c r="Z76" s="221"/>
      <c r="AA76" s="270"/>
      <c r="AB76" s="138"/>
      <c r="AC76" s="150">
        <f>COUNTA(F76:I76,J76:N76,P76:AB76)</f>
        <v>4</v>
      </c>
      <c r="AD76">
        <f t="shared" si="5"/>
        <v>5</v>
      </c>
    </row>
    <row r="77" spans="1:30" ht="15.75" hidden="1" customHeight="1" x14ac:dyDescent="0.2">
      <c r="A77" s="246"/>
      <c r="B77" s="252" t="s">
        <v>365</v>
      </c>
      <c r="C77" s="242"/>
      <c r="D77" s="249"/>
      <c r="E77" s="261"/>
      <c r="F77" s="68"/>
      <c r="G77" s="261"/>
      <c r="H77" s="261"/>
      <c r="I77" s="261"/>
      <c r="J77" s="261"/>
      <c r="K77" s="147"/>
      <c r="L77" s="264"/>
      <c r="M77" s="147"/>
      <c r="N77" s="147"/>
      <c r="O77" s="147"/>
      <c r="P77" s="264"/>
      <c r="Q77" s="261"/>
      <c r="R77" s="142"/>
      <c r="S77" s="261"/>
      <c r="T77" s="221"/>
      <c r="U77" s="221"/>
      <c r="V77" s="264"/>
      <c r="W77" s="207"/>
      <c r="X77" s="131"/>
      <c r="Y77" s="221"/>
      <c r="Z77" s="221"/>
      <c r="AA77" s="147"/>
      <c r="AB77" s="270"/>
      <c r="AC77" s="150"/>
      <c r="AD77">
        <f t="shared" si="5"/>
        <v>0</v>
      </c>
    </row>
    <row r="78" spans="1:30" ht="15.75" customHeight="1" x14ac:dyDescent="0.2">
      <c r="A78" s="253"/>
      <c r="B78" s="252" t="s">
        <v>219</v>
      </c>
      <c r="C78" s="242">
        <v>5</v>
      </c>
      <c r="D78" s="249"/>
      <c r="E78" s="261"/>
      <c r="F78" s="261"/>
      <c r="G78" s="68"/>
      <c r="H78" s="68"/>
      <c r="I78" s="68"/>
      <c r="J78" s="263"/>
      <c r="K78" s="263"/>
      <c r="L78" s="141"/>
      <c r="M78" s="261"/>
      <c r="N78" s="263"/>
      <c r="O78" s="264" t="s">
        <v>354</v>
      </c>
      <c r="P78" s="264" t="s">
        <v>363</v>
      </c>
      <c r="Q78" s="263"/>
      <c r="R78" s="263"/>
      <c r="S78" s="147"/>
      <c r="T78" s="264" t="s">
        <v>358</v>
      </c>
      <c r="U78" s="141"/>
      <c r="V78" s="141"/>
      <c r="W78" s="261" t="s">
        <v>361</v>
      </c>
      <c r="X78" s="264" t="s">
        <v>362</v>
      </c>
      <c r="Y78" s="261"/>
      <c r="Z78" s="221"/>
      <c r="AA78" s="147"/>
      <c r="AB78" s="270"/>
      <c r="AC78" s="150">
        <f t="shared" ref="AC78:AC84" si="6">COUNTA(F78:I78,J78:N78,P78:AB78)</f>
        <v>4</v>
      </c>
      <c r="AD78">
        <f t="shared" si="5"/>
        <v>5</v>
      </c>
    </row>
    <row r="79" spans="1:30" ht="15.75" hidden="1" customHeight="1" x14ac:dyDescent="0.2">
      <c r="A79" s="128"/>
      <c r="B79" s="252" t="s">
        <v>366</v>
      </c>
      <c r="C79" s="242"/>
      <c r="D79" s="249"/>
      <c r="E79" s="58"/>
      <c r="F79" s="261"/>
      <c r="G79" s="68"/>
      <c r="H79" s="261"/>
      <c r="I79" s="68"/>
      <c r="J79" s="263"/>
      <c r="K79" s="124"/>
      <c r="L79" s="141"/>
      <c r="M79" s="147"/>
      <c r="N79" s="147"/>
      <c r="O79" s="264"/>
      <c r="P79" s="147"/>
      <c r="Q79" s="147"/>
      <c r="R79" s="147"/>
      <c r="S79" s="264"/>
      <c r="T79" s="221"/>
      <c r="U79" s="221"/>
      <c r="V79" s="221"/>
      <c r="W79" s="207"/>
      <c r="X79" s="255"/>
      <c r="Y79" s="221"/>
      <c r="Z79" s="221"/>
      <c r="AA79" s="147"/>
      <c r="AB79" s="138"/>
      <c r="AC79" s="150">
        <f t="shared" si="6"/>
        <v>0</v>
      </c>
      <c r="AD79">
        <f t="shared" si="5"/>
        <v>0</v>
      </c>
    </row>
    <row r="80" spans="1:30" ht="15.75" hidden="1" customHeight="1" x14ac:dyDescent="0.2">
      <c r="A80" s="253"/>
      <c r="B80" s="252" t="s">
        <v>126</v>
      </c>
      <c r="C80" s="242"/>
      <c r="D80" s="249"/>
      <c r="E80" s="261"/>
      <c r="F80" s="68"/>
      <c r="G80" s="68"/>
      <c r="H80" s="68"/>
      <c r="I80" s="115"/>
      <c r="J80" s="147"/>
      <c r="K80" s="147"/>
      <c r="L80" s="141"/>
      <c r="M80" s="264"/>
      <c r="N80" s="261"/>
      <c r="O80" s="264"/>
      <c r="P80" s="124"/>
      <c r="Q80" s="264"/>
      <c r="R80" s="147"/>
      <c r="S80" s="147"/>
      <c r="T80" s="141"/>
      <c r="U80" s="131"/>
      <c r="V80" s="131"/>
      <c r="W80" s="207"/>
      <c r="X80" s="255"/>
      <c r="Y80" s="264"/>
      <c r="Z80" s="221"/>
      <c r="AA80" s="270"/>
      <c r="AB80" s="138"/>
      <c r="AC80" s="150">
        <f t="shared" si="6"/>
        <v>0</v>
      </c>
      <c r="AD80">
        <f t="shared" si="5"/>
        <v>0</v>
      </c>
    </row>
    <row r="81" spans="1:30" ht="15.75" hidden="1" customHeight="1" x14ac:dyDescent="0.2">
      <c r="A81" s="253"/>
      <c r="B81" s="252" t="s">
        <v>367</v>
      </c>
      <c r="C81" s="242"/>
      <c r="D81" s="249"/>
      <c r="E81" s="68"/>
      <c r="F81" s="261"/>
      <c r="G81" s="261"/>
      <c r="H81" s="68"/>
      <c r="I81" s="261"/>
      <c r="J81" s="265"/>
      <c r="K81" s="264"/>
      <c r="L81" s="261"/>
      <c r="M81" s="261"/>
      <c r="N81" s="264"/>
      <c r="O81" s="147"/>
      <c r="P81" s="261"/>
      <c r="Q81" s="124"/>
      <c r="R81" s="264"/>
      <c r="S81" s="264"/>
      <c r="T81" s="131"/>
      <c r="U81" s="141"/>
      <c r="V81" s="141"/>
      <c r="W81" s="138"/>
      <c r="X81" s="141"/>
      <c r="Y81" s="221"/>
      <c r="Z81" s="131"/>
      <c r="AA81" s="138"/>
      <c r="AB81" s="138"/>
      <c r="AC81" s="150">
        <f t="shared" si="6"/>
        <v>0</v>
      </c>
      <c r="AD81">
        <f t="shared" si="5"/>
        <v>0</v>
      </c>
    </row>
    <row r="82" spans="1:30" ht="15.75" customHeight="1" x14ac:dyDescent="0.2">
      <c r="A82" s="246"/>
      <c r="B82" s="252" t="s">
        <v>101</v>
      </c>
      <c r="C82" s="242">
        <v>5</v>
      </c>
      <c r="D82" s="249"/>
      <c r="E82" s="261"/>
      <c r="F82" s="68"/>
      <c r="G82" s="261"/>
      <c r="H82" s="68"/>
      <c r="I82" s="70"/>
      <c r="J82" s="207"/>
      <c r="K82" s="263"/>
      <c r="L82" s="264"/>
      <c r="M82" s="261" t="s">
        <v>352</v>
      </c>
      <c r="N82" s="261"/>
      <c r="O82" s="261" t="s">
        <v>354</v>
      </c>
      <c r="P82" s="261" t="s">
        <v>363</v>
      </c>
      <c r="Q82" s="264"/>
      <c r="R82" s="261" t="s">
        <v>356</v>
      </c>
      <c r="S82" s="263"/>
      <c r="T82" s="221"/>
      <c r="U82" s="264" t="s">
        <v>359</v>
      </c>
      <c r="V82" s="221"/>
      <c r="W82" s="263"/>
      <c r="X82" s="255"/>
      <c r="Y82" s="221"/>
      <c r="Z82" s="221"/>
      <c r="AA82" s="147"/>
      <c r="AB82" s="138"/>
      <c r="AC82" s="150">
        <f t="shared" si="6"/>
        <v>4</v>
      </c>
      <c r="AD82">
        <f t="shared" si="5"/>
        <v>5</v>
      </c>
    </row>
    <row r="83" spans="1:30" ht="15.75" hidden="1" customHeight="1" x14ac:dyDescent="0.2">
      <c r="A83" s="253"/>
      <c r="B83" s="252" t="s">
        <v>112</v>
      </c>
      <c r="C83" s="242"/>
      <c r="D83" s="249"/>
      <c r="E83" s="261"/>
      <c r="F83" s="68"/>
      <c r="G83" s="68"/>
      <c r="H83" s="68"/>
      <c r="I83" s="261"/>
      <c r="J83" s="207"/>
      <c r="K83" s="263"/>
      <c r="L83" s="221"/>
      <c r="M83" s="147"/>
      <c r="N83" s="147"/>
      <c r="O83" s="124"/>
      <c r="P83" s="147"/>
      <c r="Q83" s="124"/>
      <c r="R83" s="261"/>
      <c r="S83" s="264"/>
      <c r="T83" s="131"/>
      <c r="U83" s="264"/>
      <c r="V83" s="264"/>
      <c r="W83" s="207"/>
      <c r="X83" s="264"/>
      <c r="Y83" s="221"/>
      <c r="Z83" s="131"/>
      <c r="AA83" s="147"/>
      <c r="AB83" s="270"/>
      <c r="AC83" s="150">
        <f t="shared" si="6"/>
        <v>0</v>
      </c>
      <c r="AD83">
        <f t="shared" si="5"/>
        <v>0</v>
      </c>
    </row>
    <row r="84" spans="1:30" ht="15.75" hidden="1" customHeight="1" x14ac:dyDescent="0.2">
      <c r="A84" s="253"/>
      <c r="B84" s="252" t="s">
        <v>113</v>
      </c>
      <c r="C84" s="242"/>
      <c r="D84" s="249"/>
      <c r="E84" s="261"/>
      <c r="F84" s="68"/>
      <c r="G84" s="68"/>
      <c r="H84" s="68"/>
      <c r="I84" s="262"/>
      <c r="J84" s="207"/>
      <c r="K84" s="147"/>
      <c r="L84" s="264"/>
      <c r="M84" s="261"/>
      <c r="N84" s="116"/>
      <c r="O84" s="116"/>
      <c r="P84" s="264"/>
      <c r="Q84" s="147"/>
      <c r="R84" s="124"/>
      <c r="S84" s="264"/>
      <c r="T84" s="131"/>
      <c r="U84" s="131"/>
      <c r="V84" s="131"/>
      <c r="W84" s="136"/>
      <c r="X84" s="255"/>
      <c r="Y84" s="221"/>
      <c r="Z84" s="221"/>
      <c r="AA84" s="147"/>
      <c r="AB84" s="138"/>
      <c r="AC84" s="150">
        <f t="shared" si="6"/>
        <v>0</v>
      </c>
      <c r="AD84">
        <f t="shared" si="5"/>
        <v>0</v>
      </c>
    </row>
    <row r="85" spans="1:30" ht="15.75" hidden="1" customHeight="1" x14ac:dyDescent="0.2">
      <c r="A85" s="253"/>
      <c r="B85" s="252" t="s">
        <v>114</v>
      </c>
      <c r="C85" s="242"/>
      <c r="D85" s="249"/>
      <c r="E85" s="261"/>
      <c r="F85" s="261"/>
      <c r="G85" s="68"/>
      <c r="H85" s="261"/>
      <c r="I85" s="115"/>
      <c r="J85" s="263"/>
      <c r="K85" s="263"/>
      <c r="L85" s="131"/>
      <c r="M85" s="264"/>
      <c r="N85" s="147"/>
      <c r="O85" s="147"/>
      <c r="P85" s="124"/>
      <c r="Q85" s="147"/>
      <c r="R85" s="263"/>
      <c r="S85" s="263"/>
      <c r="T85" s="131"/>
      <c r="U85" s="141"/>
      <c r="V85" s="131"/>
      <c r="W85" s="138"/>
      <c r="X85" s="264"/>
      <c r="Y85" s="264"/>
      <c r="Z85" s="221"/>
      <c r="AA85" s="147"/>
      <c r="AB85" s="270"/>
      <c r="AC85" s="150"/>
      <c r="AD85">
        <f t="shared" si="5"/>
        <v>0</v>
      </c>
    </row>
    <row r="86" spans="1:30" ht="15.75" hidden="1" customHeight="1" x14ac:dyDescent="0.2">
      <c r="A86" s="253"/>
      <c r="B86" s="252" t="s">
        <v>115</v>
      </c>
      <c r="C86" s="242"/>
      <c r="D86" s="249"/>
      <c r="E86" s="261"/>
      <c r="F86" s="261"/>
      <c r="G86" s="68"/>
      <c r="H86" s="68"/>
      <c r="I86" s="68"/>
      <c r="J86" s="207"/>
      <c r="K86" s="147"/>
      <c r="L86" s="176"/>
      <c r="M86" s="261"/>
      <c r="N86" s="261"/>
      <c r="O86" s="147"/>
      <c r="P86" s="147"/>
      <c r="Q86" s="124"/>
      <c r="R86" s="147"/>
      <c r="S86" s="147"/>
      <c r="T86" s="221"/>
      <c r="U86" s="131"/>
      <c r="V86" s="176"/>
      <c r="W86" s="263"/>
      <c r="X86" s="131"/>
      <c r="Y86" s="221"/>
      <c r="Z86" s="270"/>
      <c r="AA86" s="147"/>
      <c r="AB86" s="270"/>
      <c r="AC86" s="150"/>
      <c r="AD86">
        <f t="shared" si="5"/>
        <v>0</v>
      </c>
    </row>
    <row r="87" spans="1:30" ht="15.75" hidden="1" customHeight="1" x14ac:dyDescent="0.2">
      <c r="A87" s="253"/>
      <c r="B87" s="252" t="s">
        <v>116</v>
      </c>
      <c r="C87" s="242"/>
      <c r="D87" s="249"/>
      <c r="E87" s="261"/>
      <c r="F87" s="68"/>
      <c r="G87" s="261"/>
      <c r="H87" s="261"/>
      <c r="I87" s="115"/>
      <c r="J87" s="207"/>
      <c r="K87" s="264"/>
      <c r="L87" s="131"/>
      <c r="M87" s="147"/>
      <c r="N87" s="264"/>
      <c r="O87" s="263"/>
      <c r="P87" s="147"/>
      <c r="Q87" s="147"/>
      <c r="R87" s="147"/>
      <c r="S87" s="147"/>
      <c r="T87" s="221"/>
      <c r="U87" s="221"/>
      <c r="V87" s="264"/>
      <c r="W87" s="207"/>
      <c r="X87" s="255"/>
      <c r="Y87" s="131"/>
      <c r="Z87" s="221"/>
      <c r="AA87" s="138"/>
      <c r="AB87" s="138"/>
      <c r="AC87" s="150">
        <f t="shared" ref="AC87:AC132" si="7">COUNTA(F87:I87,J87:N87,P87:AB87)</f>
        <v>0</v>
      </c>
      <c r="AD87">
        <f t="shared" si="5"/>
        <v>0</v>
      </c>
    </row>
    <row r="88" spans="1:30" ht="15.75" hidden="1" customHeight="1" x14ac:dyDescent="0.2">
      <c r="A88" s="246"/>
      <c r="B88" s="252" t="s">
        <v>117</v>
      </c>
      <c r="C88" s="242"/>
      <c r="D88" s="249"/>
      <c r="E88" s="261"/>
      <c r="F88" s="261"/>
      <c r="G88" s="261"/>
      <c r="H88" s="261"/>
      <c r="I88" s="261"/>
      <c r="J88" s="261"/>
      <c r="K88" s="264"/>
      <c r="L88" s="264"/>
      <c r="M88" s="264"/>
      <c r="N88" s="261"/>
      <c r="O88" s="124"/>
      <c r="P88" s="261"/>
      <c r="Q88" s="264"/>
      <c r="R88" s="264"/>
      <c r="S88" s="264"/>
      <c r="T88" s="261"/>
      <c r="U88" s="264"/>
      <c r="V88" s="261"/>
      <c r="W88" s="265"/>
      <c r="X88" s="264"/>
      <c r="Y88" s="261"/>
      <c r="Z88" s="221"/>
      <c r="AA88" s="147"/>
      <c r="AB88" s="270"/>
      <c r="AC88" s="150">
        <f t="shared" si="7"/>
        <v>0</v>
      </c>
      <c r="AD88">
        <f t="shared" si="5"/>
        <v>0</v>
      </c>
    </row>
    <row r="89" spans="1:30" ht="15.75" hidden="1" customHeight="1" x14ac:dyDescent="0.2">
      <c r="A89" s="253"/>
      <c r="B89" s="252" t="s">
        <v>118</v>
      </c>
      <c r="C89" s="242"/>
      <c r="D89" s="249"/>
      <c r="E89" s="261"/>
      <c r="F89" s="261"/>
      <c r="G89" s="261"/>
      <c r="H89" s="261"/>
      <c r="I89" s="261"/>
      <c r="J89" s="265"/>
      <c r="K89" s="124"/>
      <c r="L89" s="141"/>
      <c r="M89" s="264"/>
      <c r="N89" s="70"/>
      <c r="O89" s="116"/>
      <c r="P89" s="261"/>
      <c r="Q89" s="142"/>
      <c r="R89" s="261"/>
      <c r="S89" s="207"/>
      <c r="T89" s="131"/>
      <c r="U89" s="141"/>
      <c r="V89" s="131"/>
      <c r="W89" s="136"/>
      <c r="X89" s="131"/>
      <c r="Y89" s="221"/>
      <c r="Z89" s="131"/>
      <c r="AA89" s="138"/>
      <c r="AB89" s="136"/>
      <c r="AC89" s="150">
        <f t="shared" si="7"/>
        <v>0</v>
      </c>
      <c r="AD89">
        <f t="shared" si="5"/>
        <v>0</v>
      </c>
    </row>
    <row r="90" spans="1:30" ht="15.75" hidden="1" customHeight="1" x14ac:dyDescent="0.2">
      <c r="A90" s="246"/>
      <c r="B90" s="252" t="s">
        <v>243</v>
      </c>
      <c r="C90" s="242"/>
      <c r="D90" s="249"/>
      <c r="E90" s="261"/>
      <c r="F90" s="261"/>
      <c r="G90" s="261"/>
      <c r="H90" s="261"/>
      <c r="I90" s="261"/>
      <c r="J90" s="263"/>
      <c r="K90" s="261"/>
      <c r="L90" s="264"/>
      <c r="M90" s="264"/>
      <c r="N90" s="142"/>
      <c r="O90" s="142"/>
      <c r="P90" s="263"/>
      <c r="Q90" s="116"/>
      <c r="R90" s="207"/>
      <c r="S90" s="265"/>
      <c r="T90" s="264"/>
      <c r="U90" s="221"/>
      <c r="V90" s="131"/>
      <c r="W90" s="147"/>
      <c r="X90" s="264"/>
      <c r="Y90" s="52"/>
      <c r="Z90" s="270"/>
      <c r="AA90" s="270"/>
      <c r="AB90" s="136"/>
      <c r="AC90" s="150">
        <f t="shared" si="7"/>
        <v>0</v>
      </c>
      <c r="AD90">
        <f t="shared" si="5"/>
        <v>0</v>
      </c>
    </row>
    <row r="91" spans="1:30" ht="15.75" hidden="1" customHeight="1" x14ac:dyDescent="0.2">
      <c r="A91" s="246"/>
      <c r="B91" s="252" t="s">
        <v>120</v>
      </c>
      <c r="C91" s="242"/>
      <c r="D91" s="249"/>
      <c r="E91" s="261"/>
      <c r="F91" s="261"/>
      <c r="G91" s="261"/>
      <c r="H91" s="261"/>
      <c r="I91" s="261"/>
      <c r="J91" s="207"/>
      <c r="K91" s="147"/>
      <c r="L91" s="176"/>
      <c r="M91" s="261"/>
      <c r="N91" s="124"/>
      <c r="O91" s="142"/>
      <c r="P91" s="147"/>
      <c r="Q91" s="116"/>
      <c r="R91" s="147"/>
      <c r="S91" s="263"/>
      <c r="T91" s="131"/>
      <c r="U91" s="221"/>
      <c r="V91" s="131"/>
      <c r="W91" s="207"/>
      <c r="X91" s="149"/>
      <c r="Y91" s="116"/>
      <c r="Z91" s="131"/>
      <c r="AA91" s="147"/>
      <c r="AB91" s="138"/>
      <c r="AC91" s="150">
        <f t="shared" si="7"/>
        <v>0</v>
      </c>
      <c r="AD91">
        <f t="shared" si="5"/>
        <v>0</v>
      </c>
    </row>
    <row r="92" spans="1:30" ht="15.75" customHeight="1" x14ac:dyDescent="0.2">
      <c r="A92" s="253"/>
      <c r="B92" s="250" t="s">
        <v>171</v>
      </c>
      <c r="C92" s="242">
        <v>5</v>
      </c>
      <c r="D92" s="249"/>
      <c r="E92" s="262"/>
      <c r="F92" s="261"/>
      <c r="G92" s="261"/>
      <c r="H92" s="68"/>
      <c r="I92" s="68"/>
      <c r="J92" s="265"/>
      <c r="K92" s="147"/>
      <c r="L92" s="141"/>
      <c r="M92" s="263"/>
      <c r="N92" s="142"/>
      <c r="O92" s="263"/>
      <c r="P92" s="147"/>
      <c r="Q92" s="124"/>
      <c r="R92" s="263"/>
      <c r="S92" s="265" t="s">
        <v>357</v>
      </c>
      <c r="T92" s="264" t="s">
        <v>358</v>
      </c>
      <c r="U92" s="264" t="s">
        <v>359</v>
      </c>
      <c r="V92" s="264" t="s">
        <v>360</v>
      </c>
      <c r="W92" s="261" t="s">
        <v>361</v>
      </c>
      <c r="X92" s="131"/>
      <c r="Y92" s="221"/>
      <c r="Z92" s="221"/>
      <c r="AA92" s="270"/>
      <c r="AB92" s="138"/>
      <c r="AC92" s="150">
        <f t="shared" si="7"/>
        <v>5</v>
      </c>
      <c r="AD92">
        <f t="shared" si="5"/>
        <v>5</v>
      </c>
    </row>
    <row r="93" spans="1:30" ht="15.75" hidden="1" customHeight="1" x14ac:dyDescent="0.2">
      <c r="A93" s="246"/>
      <c r="B93" s="252" t="s">
        <v>122</v>
      </c>
      <c r="C93" s="242"/>
      <c r="D93" s="249"/>
      <c r="E93" s="262"/>
      <c r="F93" s="68"/>
      <c r="G93" s="261"/>
      <c r="H93" s="261"/>
      <c r="I93" s="261"/>
      <c r="J93" s="207"/>
      <c r="K93" s="263"/>
      <c r="L93" s="261"/>
      <c r="M93" s="263"/>
      <c r="N93" s="264"/>
      <c r="O93" s="264"/>
      <c r="P93" s="264"/>
      <c r="Q93" s="263"/>
      <c r="R93" s="263"/>
      <c r="S93" s="261"/>
      <c r="T93" s="264"/>
      <c r="U93" s="261"/>
      <c r="V93" s="264"/>
      <c r="W93" s="136"/>
      <c r="X93" s="264"/>
      <c r="Y93" s="221"/>
      <c r="Z93" s="270"/>
      <c r="AA93" s="147"/>
      <c r="AB93" s="138"/>
      <c r="AC93" s="150">
        <f t="shared" si="7"/>
        <v>0</v>
      </c>
      <c r="AD93">
        <f t="shared" si="5"/>
        <v>0</v>
      </c>
    </row>
    <row r="94" spans="1:30" ht="15.75" customHeight="1" x14ac:dyDescent="0.2">
      <c r="A94" s="246"/>
      <c r="B94" s="252" t="s">
        <v>52</v>
      </c>
      <c r="C94" s="242">
        <v>5</v>
      </c>
      <c r="D94" s="249"/>
      <c r="E94" s="261"/>
      <c r="F94" s="261"/>
      <c r="G94" s="261"/>
      <c r="H94" s="261"/>
      <c r="I94" s="261"/>
      <c r="J94" s="265"/>
      <c r="K94" s="264"/>
      <c r="L94" s="261" t="s">
        <v>351</v>
      </c>
      <c r="M94" s="261"/>
      <c r="N94" s="261" t="s">
        <v>353</v>
      </c>
      <c r="O94" s="261"/>
      <c r="P94" s="264"/>
      <c r="Q94" s="261"/>
      <c r="R94" s="147"/>
      <c r="S94" s="261" t="s">
        <v>357</v>
      </c>
      <c r="T94" s="261"/>
      <c r="U94" s="264" t="s">
        <v>359</v>
      </c>
      <c r="V94" s="261"/>
      <c r="W94" s="261"/>
      <c r="X94" s="264" t="s">
        <v>362</v>
      </c>
      <c r="Y94" s="264"/>
      <c r="Z94" s="270"/>
      <c r="AA94" s="270"/>
      <c r="AB94" s="138"/>
      <c r="AC94" s="150">
        <f t="shared" si="7"/>
        <v>5</v>
      </c>
      <c r="AD94">
        <f t="shared" si="5"/>
        <v>5</v>
      </c>
    </row>
    <row r="95" spans="1:30" ht="15.75" hidden="1" customHeight="1" x14ac:dyDescent="0.2">
      <c r="A95" s="246"/>
      <c r="B95" s="252" t="s">
        <v>246</v>
      </c>
      <c r="C95" s="242"/>
      <c r="D95" s="249"/>
      <c r="E95" s="261"/>
      <c r="F95" s="261"/>
      <c r="G95" s="261"/>
      <c r="H95" s="68"/>
      <c r="I95" s="261"/>
      <c r="J95" s="265"/>
      <c r="K95" s="147"/>
      <c r="L95" s="264"/>
      <c r="M95" s="264"/>
      <c r="N95" s="261"/>
      <c r="O95" s="147"/>
      <c r="P95" s="263"/>
      <c r="Q95" s="142"/>
      <c r="R95" s="147"/>
      <c r="S95" s="265"/>
      <c r="T95" s="221"/>
      <c r="U95" s="264"/>
      <c r="V95" s="261"/>
      <c r="W95" s="265"/>
      <c r="X95" s="264"/>
      <c r="Y95" s="264"/>
      <c r="Z95" s="221"/>
      <c r="AA95" s="147"/>
      <c r="AB95" s="138"/>
      <c r="AC95" s="150">
        <f t="shared" si="7"/>
        <v>0</v>
      </c>
      <c r="AD95">
        <f t="shared" si="5"/>
        <v>0</v>
      </c>
    </row>
    <row r="96" spans="1:30" ht="15.75" hidden="1" customHeight="1" x14ac:dyDescent="0.2">
      <c r="A96" s="253"/>
      <c r="B96" s="252" t="s">
        <v>67</v>
      </c>
      <c r="C96" s="242"/>
      <c r="D96" s="249"/>
      <c r="E96" s="262"/>
      <c r="F96" s="261"/>
      <c r="G96" s="261"/>
      <c r="H96" s="261"/>
      <c r="I96" s="261"/>
      <c r="J96" s="261"/>
      <c r="K96" s="264"/>
      <c r="L96" s="264"/>
      <c r="M96" s="264"/>
      <c r="N96" s="264"/>
      <c r="O96" s="264"/>
      <c r="P96" s="264"/>
      <c r="Q96" s="264"/>
      <c r="R96" s="264"/>
      <c r="S96" s="265"/>
      <c r="T96" s="264"/>
      <c r="U96" s="221"/>
      <c r="V96" s="141"/>
      <c r="W96" s="265"/>
      <c r="X96" s="264"/>
      <c r="Y96" s="264"/>
      <c r="Z96" s="221"/>
      <c r="AA96" s="147"/>
      <c r="AB96" s="138"/>
      <c r="AC96" s="150">
        <f t="shared" si="7"/>
        <v>0</v>
      </c>
      <c r="AD96">
        <f t="shared" si="5"/>
        <v>0</v>
      </c>
    </row>
    <row r="97" spans="1:30" ht="15.75" customHeight="1" x14ac:dyDescent="0.2">
      <c r="A97" s="253"/>
      <c r="B97" s="252" t="s">
        <v>218</v>
      </c>
      <c r="C97" s="242">
        <v>5</v>
      </c>
      <c r="D97" s="249"/>
      <c r="E97" s="262"/>
      <c r="F97" s="68"/>
      <c r="G97" s="261" t="s">
        <v>346</v>
      </c>
      <c r="H97" s="261" t="s">
        <v>347</v>
      </c>
      <c r="I97" s="261"/>
      <c r="J97" s="263"/>
      <c r="K97" s="147"/>
      <c r="L97" s="221"/>
      <c r="M97" s="147"/>
      <c r="N97" s="142"/>
      <c r="O97" s="124"/>
      <c r="P97" s="264" t="s">
        <v>363</v>
      </c>
      <c r="Q97" s="261"/>
      <c r="R97" s="261"/>
      <c r="S97" s="207"/>
      <c r="T97" s="131"/>
      <c r="U97" s="264" t="s">
        <v>359</v>
      </c>
      <c r="V97" s="261" t="s">
        <v>360</v>
      </c>
      <c r="W97" s="263"/>
      <c r="X97" s="175"/>
      <c r="Y97" s="70"/>
      <c r="Z97" s="38"/>
      <c r="AA97" s="207"/>
      <c r="AB97" s="138"/>
      <c r="AC97" s="150">
        <f t="shared" si="7"/>
        <v>5</v>
      </c>
      <c r="AD97">
        <f t="shared" si="5"/>
        <v>5</v>
      </c>
    </row>
    <row r="98" spans="1:30" ht="15.75" customHeight="1" x14ac:dyDescent="0.2">
      <c r="A98" s="246">
        <v>53</v>
      </c>
      <c r="B98" s="252" t="s">
        <v>188</v>
      </c>
      <c r="C98" s="242">
        <v>4</v>
      </c>
      <c r="D98" s="249"/>
      <c r="E98" s="261"/>
      <c r="F98" s="261" t="s">
        <v>345</v>
      </c>
      <c r="G98" s="261" t="s">
        <v>346</v>
      </c>
      <c r="H98" s="261"/>
      <c r="I98" s="261"/>
      <c r="J98" s="261"/>
      <c r="K98" s="261" t="s">
        <v>350</v>
      </c>
      <c r="L98" s="261"/>
      <c r="M98" s="264"/>
      <c r="N98" s="261"/>
      <c r="O98" s="261"/>
      <c r="P98" s="265"/>
      <c r="Q98" s="265"/>
      <c r="R98" s="261"/>
      <c r="S98" s="265"/>
      <c r="T98" s="264"/>
      <c r="U98" s="265"/>
      <c r="V98" s="261"/>
      <c r="W98" s="261" t="s">
        <v>361</v>
      </c>
      <c r="X98" s="264"/>
      <c r="Y98" s="264"/>
      <c r="Z98" s="270"/>
      <c r="AA98" s="138"/>
      <c r="AB98" s="270"/>
      <c r="AC98" s="150">
        <f t="shared" si="7"/>
        <v>4</v>
      </c>
      <c r="AD98">
        <f t="shared" si="5"/>
        <v>4</v>
      </c>
    </row>
    <row r="99" spans="1:30" ht="15.75" hidden="1" customHeight="1" x14ac:dyDescent="0.2">
      <c r="A99" s="253"/>
      <c r="B99" s="252" t="s">
        <v>128</v>
      </c>
      <c r="C99" s="242"/>
      <c r="D99" s="249"/>
      <c r="E99" s="261"/>
      <c r="F99" s="68"/>
      <c r="G99" s="68"/>
      <c r="H99" s="68"/>
      <c r="I99" s="261"/>
      <c r="J99" s="207"/>
      <c r="K99" s="207"/>
      <c r="L99" s="221"/>
      <c r="M99" s="147"/>
      <c r="N99" s="147"/>
      <c r="O99" s="122"/>
      <c r="P99" s="207"/>
      <c r="Q99" s="142"/>
      <c r="R99" s="264"/>
      <c r="S99" s="122"/>
      <c r="T99" s="141"/>
      <c r="U99" s="265"/>
      <c r="V99" s="264"/>
      <c r="W99" s="147"/>
      <c r="X99" s="264"/>
      <c r="Y99" s="221"/>
      <c r="Z99" s="131"/>
      <c r="AA99" s="147"/>
      <c r="AB99" s="270"/>
      <c r="AC99" s="150">
        <f t="shared" si="7"/>
        <v>0</v>
      </c>
      <c r="AD99">
        <f t="shared" si="5"/>
        <v>0</v>
      </c>
    </row>
    <row r="100" spans="1:30" ht="15.75" hidden="1" customHeight="1" x14ac:dyDescent="0.2">
      <c r="A100" s="246"/>
      <c r="B100" s="252" t="s">
        <v>129</v>
      </c>
      <c r="C100" s="242"/>
      <c r="D100" s="249"/>
      <c r="E100" s="261"/>
      <c r="F100" s="68"/>
      <c r="G100" s="261"/>
      <c r="H100" s="261"/>
      <c r="I100" s="261"/>
      <c r="J100" s="265"/>
      <c r="K100" s="207"/>
      <c r="L100" s="261"/>
      <c r="M100" s="263"/>
      <c r="N100" s="147"/>
      <c r="O100" s="263"/>
      <c r="P100" s="265"/>
      <c r="Q100" s="264"/>
      <c r="R100" s="124"/>
      <c r="S100" s="265"/>
      <c r="T100" s="265"/>
      <c r="U100" s="38"/>
      <c r="V100" s="264"/>
      <c r="W100" s="207"/>
      <c r="X100" s="131"/>
      <c r="Y100" s="221"/>
      <c r="Z100" s="149"/>
      <c r="AA100" s="116"/>
      <c r="AB100" s="138"/>
      <c r="AC100" s="150">
        <f t="shared" si="7"/>
        <v>0</v>
      </c>
      <c r="AD100">
        <f t="shared" si="5"/>
        <v>0</v>
      </c>
    </row>
    <row r="101" spans="1:30" ht="15.75" hidden="1" customHeight="1" x14ac:dyDescent="0.2">
      <c r="A101" s="253"/>
      <c r="B101" s="252" t="s">
        <v>130</v>
      </c>
      <c r="C101" s="242"/>
      <c r="D101" s="249"/>
      <c r="E101" s="261"/>
      <c r="F101" s="261"/>
      <c r="G101" s="261"/>
      <c r="H101" s="261"/>
      <c r="I101" s="261"/>
      <c r="J101" s="261"/>
      <c r="K101" s="142"/>
      <c r="L101" s="261"/>
      <c r="M101" s="264"/>
      <c r="N101" s="116"/>
      <c r="O101" s="207"/>
      <c r="P101" s="265"/>
      <c r="Q101" s="264"/>
      <c r="R101" s="264"/>
      <c r="S101" s="265"/>
      <c r="T101" s="127"/>
      <c r="U101" s="127"/>
      <c r="V101" s="131"/>
      <c r="W101" s="136"/>
      <c r="X101" s="131"/>
      <c r="Y101" s="221"/>
      <c r="Z101" s="270"/>
      <c r="AA101" s="147"/>
      <c r="AB101" s="138"/>
      <c r="AC101" s="150">
        <f t="shared" si="7"/>
        <v>0</v>
      </c>
      <c r="AD101">
        <f t="shared" si="5"/>
        <v>0</v>
      </c>
    </row>
    <row r="102" spans="1:30" ht="15.75" hidden="1" customHeight="1" x14ac:dyDescent="0.2">
      <c r="A102" s="253"/>
      <c r="B102" s="252" t="s">
        <v>131</v>
      </c>
      <c r="C102" s="242"/>
      <c r="D102" s="249"/>
      <c r="E102" s="261"/>
      <c r="F102" s="68"/>
      <c r="G102" s="68"/>
      <c r="H102" s="261"/>
      <c r="I102" s="262"/>
      <c r="J102" s="207"/>
      <c r="K102" s="207"/>
      <c r="L102" s="221"/>
      <c r="M102" s="264"/>
      <c r="N102" s="124"/>
      <c r="O102" s="265"/>
      <c r="P102" s="207"/>
      <c r="Q102" s="124"/>
      <c r="R102" s="207"/>
      <c r="S102" s="207"/>
      <c r="T102" s="38"/>
      <c r="U102" s="127"/>
      <c r="V102" s="221"/>
      <c r="W102" s="207"/>
      <c r="X102" s="131"/>
      <c r="Y102" s="221"/>
      <c r="Z102" s="221"/>
      <c r="AA102" s="147"/>
      <c r="AB102" s="138"/>
      <c r="AC102" s="150">
        <f t="shared" si="7"/>
        <v>0</v>
      </c>
      <c r="AD102">
        <f t="shared" si="5"/>
        <v>0</v>
      </c>
    </row>
    <row r="103" spans="1:30" ht="15.75" hidden="1" customHeight="1" x14ac:dyDescent="0.2">
      <c r="A103" s="253"/>
      <c r="B103" s="252" t="s">
        <v>132</v>
      </c>
      <c r="C103" s="242"/>
      <c r="D103" s="249"/>
      <c r="E103" s="261"/>
      <c r="F103" s="68"/>
      <c r="G103" s="261"/>
      <c r="H103" s="261"/>
      <c r="I103" s="68"/>
      <c r="J103" s="261"/>
      <c r="K103" s="261"/>
      <c r="L103" s="261"/>
      <c r="M103" s="124"/>
      <c r="N103" s="142"/>
      <c r="O103" s="207"/>
      <c r="P103" s="116"/>
      <c r="Q103" s="261"/>
      <c r="R103" s="122"/>
      <c r="S103" s="122"/>
      <c r="T103" s="265"/>
      <c r="U103" s="265"/>
      <c r="V103" s="264"/>
      <c r="W103" s="265"/>
      <c r="X103" s="264"/>
      <c r="Y103" s="261"/>
      <c r="Z103" s="221"/>
      <c r="AA103" s="147"/>
      <c r="AB103" s="138"/>
      <c r="AC103" s="150">
        <f t="shared" si="7"/>
        <v>0</v>
      </c>
      <c r="AD103">
        <f t="shared" si="5"/>
        <v>0</v>
      </c>
    </row>
    <row r="104" spans="1:30" ht="15.75" hidden="1" customHeight="1" x14ac:dyDescent="0.2">
      <c r="A104" s="246"/>
      <c r="B104" s="252" t="s">
        <v>133</v>
      </c>
      <c r="C104" s="242"/>
      <c r="D104" s="249"/>
      <c r="E104" s="261"/>
      <c r="F104" s="68"/>
      <c r="G104" s="261"/>
      <c r="H104" s="68"/>
      <c r="I104" s="70"/>
      <c r="J104" s="207"/>
      <c r="K104" s="147"/>
      <c r="L104" s="221"/>
      <c r="M104" s="147"/>
      <c r="N104" s="264"/>
      <c r="O104" s="207"/>
      <c r="P104" s="124"/>
      <c r="Q104" s="207"/>
      <c r="R104" s="207"/>
      <c r="S104" s="263"/>
      <c r="T104" s="261"/>
      <c r="U104" s="265"/>
      <c r="V104" s="131"/>
      <c r="W104" s="136"/>
      <c r="X104" s="264"/>
      <c r="Y104" s="221"/>
      <c r="Z104" s="221"/>
      <c r="AA104" s="147"/>
      <c r="AB104" s="138"/>
      <c r="AC104" s="150">
        <f t="shared" si="7"/>
        <v>0</v>
      </c>
      <c r="AD104">
        <f t="shared" ref="AD104:AD123" si="8">COUNTA(E104:AB104)</f>
        <v>0</v>
      </c>
    </row>
    <row r="105" spans="1:30" ht="15.75" customHeight="1" x14ac:dyDescent="0.2">
      <c r="A105" s="253"/>
      <c r="B105" s="252" t="s">
        <v>105</v>
      </c>
      <c r="C105" s="242">
        <v>4</v>
      </c>
      <c r="D105" s="249"/>
      <c r="E105" s="68"/>
      <c r="F105" s="261"/>
      <c r="G105" s="261"/>
      <c r="H105" s="70"/>
      <c r="I105" s="261"/>
      <c r="J105" s="133"/>
      <c r="K105" s="264"/>
      <c r="L105" s="264" t="s">
        <v>351</v>
      </c>
      <c r="M105" s="261" t="s">
        <v>352</v>
      </c>
      <c r="N105" s="261"/>
      <c r="O105" s="263"/>
      <c r="P105" s="147"/>
      <c r="Q105" s="265"/>
      <c r="R105" s="261" t="s">
        <v>356</v>
      </c>
      <c r="S105" s="207"/>
      <c r="T105" s="176"/>
      <c r="U105" s="141"/>
      <c r="V105" s="261"/>
      <c r="W105" s="265"/>
      <c r="X105" s="264" t="s">
        <v>362</v>
      </c>
      <c r="Y105" s="221"/>
      <c r="Z105" s="270"/>
      <c r="AA105" s="270"/>
      <c r="AB105" s="270"/>
      <c r="AC105" s="150">
        <f t="shared" si="7"/>
        <v>4</v>
      </c>
      <c r="AD105">
        <f t="shared" si="8"/>
        <v>4</v>
      </c>
    </row>
    <row r="106" spans="1:30" ht="15.75" hidden="1" customHeight="1" x14ac:dyDescent="0.2">
      <c r="A106" s="253"/>
      <c r="B106" s="252" t="s">
        <v>135</v>
      </c>
      <c r="C106" s="242"/>
      <c r="D106" s="249"/>
      <c r="E106" s="261"/>
      <c r="F106" s="261"/>
      <c r="G106" s="261"/>
      <c r="H106" s="261"/>
      <c r="I106" s="261"/>
      <c r="J106" s="265"/>
      <c r="K106" s="142"/>
      <c r="L106" s="131"/>
      <c r="M106" s="261"/>
      <c r="N106" s="116"/>
      <c r="O106" s="52"/>
      <c r="P106" s="261"/>
      <c r="Q106" s="122"/>
      <c r="R106" s="265"/>
      <c r="S106" s="207"/>
      <c r="T106" s="127"/>
      <c r="U106" s="127"/>
      <c r="V106" s="131"/>
      <c r="W106" s="138"/>
      <c r="X106" s="131"/>
      <c r="Y106" s="221"/>
      <c r="Z106" s="221"/>
      <c r="AA106" s="147"/>
      <c r="AB106" s="138"/>
      <c r="AC106" s="150">
        <f t="shared" si="7"/>
        <v>0</v>
      </c>
      <c r="AD106">
        <f t="shared" si="8"/>
        <v>0</v>
      </c>
    </row>
    <row r="107" spans="1:30" ht="15.75" hidden="1" customHeight="1" x14ac:dyDescent="0.2">
      <c r="A107" s="253"/>
      <c r="B107" s="252" t="s">
        <v>136</v>
      </c>
      <c r="C107" s="242"/>
      <c r="D107" s="249"/>
      <c r="E107" s="261"/>
      <c r="F107" s="68"/>
      <c r="G107" s="68"/>
      <c r="H107" s="261"/>
      <c r="I107" s="261"/>
      <c r="J107" s="263"/>
      <c r="K107" s="147"/>
      <c r="L107" s="176"/>
      <c r="M107" s="263"/>
      <c r="N107" s="263"/>
      <c r="O107" s="122"/>
      <c r="P107" s="147"/>
      <c r="Q107" s="122"/>
      <c r="R107" s="265"/>
      <c r="S107" s="142"/>
      <c r="T107" s="261"/>
      <c r="U107" s="38"/>
      <c r="V107" s="221"/>
      <c r="W107" s="265"/>
      <c r="X107" s="255"/>
      <c r="Y107" s="264"/>
      <c r="Z107" s="270"/>
      <c r="AA107" s="147"/>
      <c r="AB107" s="138"/>
      <c r="AC107" s="150">
        <f t="shared" si="7"/>
        <v>0</v>
      </c>
      <c r="AD107">
        <f t="shared" si="8"/>
        <v>0</v>
      </c>
    </row>
    <row r="108" spans="1:30" ht="15.75" hidden="1" customHeight="1" x14ac:dyDescent="0.2">
      <c r="A108" s="253"/>
      <c r="B108" s="252" t="s">
        <v>137</v>
      </c>
      <c r="C108" s="242"/>
      <c r="D108" s="249"/>
      <c r="E108" s="261"/>
      <c r="F108" s="68"/>
      <c r="G108" s="68"/>
      <c r="H108" s="68"/>
      <c r="I108" s="233"/>
      <c r="J108" s="263"/>
      <c r="K108" s="147"/>
      <c r="L108" s="221"/>
      <c r="M108" s="263"/>
      <c r="N108" s="124"/>
      <c r="O108" s="207"/>
      <c r="P108" s="147"/>
      <c r="Q108" s="207"/>
      <c r="R108" s="263"/>
      <c r="S108" s="207"/>
      <c r="T108" s="38"/>
      <c r="U108" s="265"/>
      <c r="V108" s="221"/>
      <c r="W108" s="265"/>
      <c r="X108" s="264"/>
      <c r="Y108" s="264"/>
      <c r="Z108" s="221"/>
      <c r="AA108" s="138"/>
      <c r="AB108" s="138"/>
      <c r="AC108" s="150">
        <f t="shared" si="7"/>
        <v>0</v>
      </c>
      <c r="AD108">
        <f t="shared" si="8"/>
        <v>0</v>
      </c>
    </row>
    <row r="109" spans="1:30" ht="15.75" hidden="1" customHeight="1" x14ac:dyDescent="0.2">
      <c r="A109" s="253"/>
      <c r="B109" s="252" t="s">
        <v>275</v>
      </c>
      <c r="C109" s="242"/>
      <c r="D109" s="249"/>
      <c r="E109" s="261"/>
      <c r="F109" s="261"/>
      <c r="G109" s="261"/>
      <c r="H109" s="68"/>
      <c r="I109" s="115"/>
      <c r="J109" s="263"/>
      <c r="K109" s="207"/>
      <c r="L109" s="264"/>
      <c r="M109" s="263"/>
      <c r="N109" s="116"/>
      <c r="O109" s="52"/>
      <c r="P109" s="116"/>
      <c r="Q109" s="207"/>
      <c r="R109" s="207"/>
      <c r="S109" s="122"/>
      <c r="T109" s="127"/>
      <c r="U109" s="221"/>
      <c r="V109" s="131"/>
      <c r="W109" s="207"/>
      <c r="X109" s="255"/>
      <c r="Y109" s="131"/>
      <c r="Z109" s="116"/>
      <c r="AA109" s="138"/>
      <c r="AB109" s="138"/>
      <c r="AC109" s="150">
        <f t="shared" si="7"/>
        <v>0</v>
      </c>
      <c r="AD109">
        <f t="shared" si="8"/>
        <v>0</v>
      </c>
    </row>
    <row r="110" spans="1:30" ht="15.75" hidden="1" customHeight="1" x14ac:dyDescent="0.2">
      <c r="A110" s="253"/>
      <c r="B110" s="252" t="s">
        <v>139</v>
      </c>
      <c r="C110" s="242"/>
      <c r="D110" s="249"/>
      <c r="E110" s="261"/>
      <c r="F110" s="68"/>
      <c r="G110" s="68"/>
      <c r="H110" s="68"/>
      <c r="I110" s="262"/>
      <c r="J110" s="263"/>
      <c r="K110" s="147"/>
      <c r="L110" s="221"/>
      <c r="M110" s="266"/>
      <c r="N110" s="142"/>
      <c r="O110" s="122"/>
      <c r="P110" s="264"/>
      <c r="Q110" s="264"/>
      <c r="R110" s="261"/>
      <c r="S110" s="147"/>
      <c r="T110" s="127"/>
      <c r="U110" s="38"/>
      <c r="V110" s="141"/>
      <c r="W110" s="263"/>
      <c r="X110" s="264"/>
      <c r="Y110" s="116"/>
      <c r="Z110" s="131"/>
      <c r="AA110" s="270"/>
      <c r="AB110" s="138"/>
      <c r="AC110" s="150">
        <f t="shared" si="7"/>
        <v>0</v>
      </c>
      <c r="AD110">
        <f t="shared" si="8"/>
        <v>0</v>
      </c>
    </row>
    <row r="111" spans="1:30" ht="15.75" hidden="1" customHeight="1" x14ac:dyDescent="0.2">
      <c r="A111" s="246"/>
      <c r="B111" s="252" t="s">
        <v>140</v>
      </c>
      <c r="C111" s="242"/>
      <c r="D111" s="249"/>
      <c r="E111" s="261"/>
      <c r="F111" s="68"/>
      <c r="G111" s="68"/>
      <c r="H111" s="68"/>
      <c r="I111" s="233"/>
      <c r="J111" s="263"/>
      <c r="K111" s="70"/>
      <c r="L111" s="176"/>
      <c r="M111" s="224"/>
      <c r="N111" s="263"/>
      <c r="O111" s="207"/>
      <c r="P111" s="261"/>
      <c r="Q111" s="147"/>
      <c r="R111" s="207"/>
      <c r="S111" s="147"/>
      <c r="T111" s="127"/>
      <c r="U111" s="141"/>
      <c r="V111" s="131"/>
      <c r="W111" s="136"/>
      <c r="X111" s="255"/>
      <c r="Y111" s="221"/>
      <c r="Z111" s="221"/>
      <c r="AA111" s="147"/>
      <c r="AB111" s="138"/>
      <c r="AC111" s="150">
        <f t="shared" si="7"/>
        <v>0</v>
      </c>
      <c r="AD111">
        <f t="shared" si="8"/>
        <v>0</v>
      </c>
    </row>
    <row r="112" spans="1:30" ht="15.75" hidden="1" customHeight="1" x14ac:dyDescent="0.2">
      <c r="A112" s="246"/>
      <c r="B112" s="252" t="s">
        <v>141</v>
      </c>
      <c r="C112" s="242"/>
      <c r="D112" s="249"/>
      <c r="E112" s="261"/>
      <c r="F112" s="261"/>
      <c r="G112" s="261"/>
      <c r="H112" s="261"/>
      <c r="I112" s="233"/>
      <c r="J112" s="263"/>
      <c r="K112" s="147"/>
      <c r="L112" s="264"/>
      <c r="M112" s="261"/>
      <c r="N112" s="266"/>
      <c r="O112" s="207"/>
      <c r="P112" s="264"/>
      <c r="Q112" s="261"/>
      <c r="R112" s="263"/>
      <c r="S112" s="264"/>
      <c r="T112" s="265"/>
      <c r="U112" s="265"/>
      <c r="V112" s="264"/>
      <c r="W112" s="265"/>
      <c r="X112" s="255"/>
      <c r="Y112" s="264"/>
      <c r="Z112" s="221"/>
      <c r="AA112" s="147"/>
      <c r="AB112" s="138"/>
      <c r="AC112" s="150">
        <f t="shared" si="7"/>
        <v>0</v>
      </c>
      <c r="AD112">
        <f t="shared" si="8"/>
        <v>0</v>
      </c>
    </row>
    <row r="113" spans="1:30" ht="15.75" hidden="1" customHeight="1" x14ac:dyDescent="0.2">
      <c r="A113" s="253"/>
      <c r="B113" s="252" t="s">
        <v>254</v>
      </c>
      <c r="C113" s="242"/>
      <c r="D113" s="249"/>
      <c r="E113" s="261"/>
      <c r="F113" s="68"/>
      <c r="G113" s="261"/>
      <c r="H113" s="68"/>
      <c r="I113" s="261"/>
      <c r="J113" s="207"/>
      <c r="K113" s="147"/>
      <c r="L113" s="264"/>
      <c r="M113" s="264"/>
      <c r="N113" s="124"/>
      <c r="O113" s="207"/>
      <c r="P113" s="142"/>
      <c r="Q113" s="116"/>
      <c r="R113" s="265"/>
      <c r="S113" s="261"/>
      <c r="T113" s="38"/>
      <c r="U113" s="38"/>
      <c r="V113" s="264"/>
      <c r="W113" s="138"/>
      <c r="X113" s="264"/>
      <c r="Y113" s="264"/>
      <c r="Z113" s="221"/>
      <c r="AA113" s="147"/>
      <c r="AB113" s="270"/>
      <c r="AC113" s="150">
        <f t="shared" si="7"/>
        <v>0</v>
      </c>
      <c r="AD113">
        <f t="shared" si="8"/>
        <v>0</v>
      </c>
    </row>
    <row r="114" spans="1:30" ht="15.75" hidden="1" customHeight="1" x14ac:dyDescent="0.2">
      <c r="A114" s="253"/>
      <c r="B114" s="252" t="s">
        <v>143</v>
      </c>
      <c r="C114" s="242"/>
      <c r="D114" s="249"/>
      <c r="E114" s="261"/>
      <c r="F114" s="68"/>
      <c r="G114" s="261"/>
      <c r="H114" s="261"/>
      <c r="I114" s="262"/>
      <c r="J114" s="265"/>
      <c r="K114" s="264"/>
      <c r="L114" s="264"/>
      <c r="M114" s="264"/>
      <c r="N114" s="264"/>
      <c r="O114" s="207"/>
      <c r="P114" s="263"/>
      <c r="Q114" s="147"/>
      <c r="R114" s="207"/>
      <c r="S114" s="262"/>
      <c r="T114" s="261"/>
      <c r="U114" s="264"/>
      <c r="V114" s="264"/>
      <c r="W114" s="264"/>
      <c r="X114" s="255"/>
      <c r="Y114" s="264"/>
      <c r="Z114" s="221"/>
      <c r="AA114" s="270"/>
      <c r="AB114" s="138"/>
      <c r="AC114" s="150">
        <f t="shared" si="7"/>
        <v>0</v>
      </c>
      <c r="AD114">
        <f t="shared" si="8"/>
        <v>0</v>
      </c>
    </row>
    <row r="115" spans="1:30" ht="15.75" hidden="1" customHeight="1" x14ac:dyDescent="0.2">
      <c r="A115" s="253"/>
      <c r="B115" s="252" t="s">
        <v>144</v>
      </c>
      <c r="C115" s="242"/>
      <c r="D115" s="249"/>
      <c r="E115" s="261"/>
      <c r="F115" s="68"/>
      <c r="G115" s="68"/>
      <c r="H115" s="68"/>
      <c r="I115" s="115"/>
      <c r="J115" s="207"/>
      <c r="K115" s="147"/>
      <c r="L115" s="131"/>
      <c r="M115" s="264"/>
      <c r="N115" s="147"/>
      <c r="O115" s="207"/>
      <c r="P115" s="124"/>
      <c r="Q115" s="147"/>
      <c r="R115" s="207"/>
      <c r="S115" s="266"/>
      <c r="T115" s="141"/>
      <c r="U115" s="131"/>
      <c r="V115" s="131"/>
      <c r="W115" s="136"/>
      <c r="X115" s="264"/>
      <c r="Y115" s="264"/>
      <c r="Z115" s="270"/>
      <c r="AA115" s="147"/>
      <c r="AB115" s="270"/>
      <c r="AC115" s="150">
        <f t="shared" si="7"/>
        <v>0</v>
      </c>
      <c r="AD115">
        <f t="shared" si="8"/>
        <v>0</v>
      </c>
    </row>
    <row r="116" spans="1:30" ht="15.75" hidden="1" customHeight="1" x14ac:dyDescent="0.2">
      <c r="A116" s="253"/>
      <c r="B116" s="252" t="s">
        <v>145</v>
      </c>
      <c r="C116" s="242"/>
      <c r="D116" s="249"/>
      <c r="E116" s="261"/>
      <c r="F116" s="68"/>
      <c r="G116" s="68"/>
      <c r="H116" s="68"/>
      <c r="I116" s="233"/>
      <c r="J116" s="207"/>
      <c r="K116" s="147"/>
      <c r="L116" s="221"/>
      <c r="M116" s="147"/>
      <c r="N116" s="124"/>
      <c r="O116" s="207"/>
      <c r="P116" s="147"/>
      <c r="Q116" s="147"/>
      <c r="R116" s="207"/>
      <c r="S116" s="266"/>
      <c r="T116" s="176"/>
      <c r="U116" s="264"/>
      <c r="V116" s="221"/>
      <c r="W116" s="265"/>
      <c r="X116" s="255"/>
      <c r="Y116" s="264"/>
      <c r="Z116" s="221"/>
      <c r="AA116" s="138"/>
      <c r="AB116" s="138"/>
      <c r="AC116" s="150">
        <f t="shared" si="7"/>
        <v>0</v>
      </c>
      <c r="AD116">
        <f t="shared" si="8"/>
        <v>0</v>
      </c>
    </row>
    <row r="117" spans="1:30" ht="15.75" hidden="1" customHeight="1" x14ac:dyDescent="0.2">
      <c r="A117" s="253"/>
      <c r="B117" s="252" t="s">
        <v>146</v>
      </c>
      <c r="C117" s="242"/>
      <c r="D117" s="249"/>
      <c r="E117" s="261"/>
      <c r="F117" s="68"/>
      <c r="G117" s="68"/>
      <c r="H117" s="68"/>
      <c r="I117" s="115"/>
      <c r="J117" s="207"/>
      <c r="K117" s="147"/>
      <c r="L117" s="131"/>
      <c r="M117" s="264"/>
      <c r="N117" s="147"/>
      <c r="O117" s="207"/>
      <c r="P117" s="124"/>
      <c r="Q117" s="147"/>
      <c r="R117" s="207"/>
      <c r="S117" s="266"/>
      <c r="T117" s="141"/>
      <c r="U117" s="131"/>
      <c r="V117" s="131"/>
      <c r="W117" s="136"/>
      <c r="X117" s="264"/>
      <c r="Y117" s="221"/>
      <c r="Z117" s="221"/>
      <c r="AA117" s="270"/>
      <c r="AB117" s="270"/>
      <c r="AC117" s="150">
        <f t="shared" si="7"/>
        <v>0</v>
      </c>
      <c r="AD117">
        <f t="shared" si="8"/>
        <v>0</v>
      </c>
    </row>
    <row r="118" spans="1:30" ht="15.75" hidden="1" customHeight="1" x14ac:dyDescent="0.2">
      <c r="A118" s="253"/>
      <c r="B118" s="252" t="s">
        <v>138</v>
      </c>
      <c r="C118" s="242"/>
      <c r="D118" s="249"/>
      <c r="E118" s="261"/>
      <c r="F118" s="261"/>
      <c r="G118" s="261"/>
      <c r="H118" s="68"/>
      <c r="I118" s="233"/>
      <c r="J118" s="265"/>
      <c r="K118" s="147"/>
      <c r="L118" s="264"/>
      <c r="M118" s="264"/>
      <c r="N118" s="264"/>
      <c r="O118" s="122"/>
      <c r="P118" s="142"/>
      <c r="Q118" s="147"/>
      <c r="R118" s="207"/>
      <c r="S118" s="224"/>
      <c r="T118" s="176"/>
      <c r="U118" s="131"/>
      <c r="V118" s="221"/>
      <c r="W118" s="265"/>
      <c r="X118" s="255"/>
      <c r="Y118" s="116"/>
      <c r="Z118" s="221"/>
      <c r="AA118" s="147"/>
      <c r="AB118" s="138"/>
      <c r="AC118" s="150">
        <f t="shared" si="7"/>
        <v>0</v>
      </c>
      <c r="AD118">
        <f t="shared" si="8"/>
        <v>0</v>
      </c>
    </row>
    <row r="119" spans="1:30" ht="15.75" hidden="1" customHeight="1" x14ac:dyDescent="0.2">
      <c r="A119" s="253"/>
      <c r="B119" s="252" t="s">
        <v>148</v>
      </c>
      <c r="C119" s="242"/>
      <c r="D119" s="249"/>
      <c r="E119" s="261"/>
      <c r="F119" s="68"/>
      <c r="G119" s="68"/>
      <c r="H119" s="68"/>
      <c r="I119" s="262"/>
      <c r="J119" s="207"/>
      <c r="K119" s="147"/>
      <c r="L119" s="221"/>
      <c r="M119" s="147"/>
      <c r="N119" s="147"/>
      <c r="O119" s="122"/>
      <c r="P119" s="147"/>
      <c r="Q119" s="124"/>
      <c r="R119" s="265"/>
      <c r="S119" s="224"/>
      <c r="T119" s="141"/>
      <c r="U119" s="265"/>
      <c r="V119" s="221"/>
      <c r="W119" s="207"/>
      <c r="X119" s="255"/>
      <c r="Y119" s="221"/>
      <c r="Z119" s="131"/>
      <c r="AA119" s="147"/>
      <c r="AB119" s="270"/>
      <c r="AC119" s="150">
        <f t="shared" si="7"/>
        <v>0</v>
      </c>
      <c r="AD119">
        <f t="shared" si="8"/>
        <v>0</v>
      </c>
    </row>
    <row r="120" spans="1:30" ht="15.75" hidden="1" customHeight="1" x14ac:dyDescent="0.2">
      <c r="A120" s="253"/>
      <c r="B120" s="252" t="s">
        <v>149</v>
      </c>
      <c r="C120" s="242"/>
      <c r="D120" s="249"/>
      <c r="E120" s="261"/>
      <c r="F120" s="68"/>
      <c r="G120" s="68"/>
      <c r="H120" s="68"/>
      <c r="I120" s="233"/>
      <c r="J120" s="207"/>
      <c r="K120" s="147"/>
      <c r="L120" s="221"/>
      <c r="M120" s="147"/>
      <c r="N120" s="124"/>
      <c r="O120" s="207"/>
      <c r="P120" s="147"/>
      <c r="Q120" s="147"/>
      <c r="R120" s="207"/>
      <c r="S120" s="147"/>
      <c r="T120" s="176"/>
      <c r="U120" s="38"/>
      <c r="V120" s="221"/>
      <c r="W120" s="265"/>
      <c r="X120" s="264"/>
      <c r="Y120" s="264"/>
      <c r="Z120" s="221"/>
      <c r="AA120" s="138"/>
      <c r="AB120" s="138"/>
      <c r="AC120" s="150">
        <f t="shared" si="7"/>
        <v>0</v>
      </c>
      <c r="AD120">
        <f t="shared" si="8"/>
        <v>0</v>
      </c>
    </row>
    <row r="121" spans="1:30" ht="15.75" hidden="1" customHeight="1" x14ac:dyDescent="0.2">
      <c r="A121" s="246"/>
      <c r="B121" s="252" t="s">
        <v>150</v>
      </c>
      <c r="C121" s="242"/>
      <c r="D121" s="249"/>
      <c r="E121" s="261"/>
      <c r="F121" s="68"/>
      <c r="G121" s="68"/>
      <c r="H121" s="68"/>
      <c r="I121" s="262"/>
      <c r="J121" s="207"/>
      <c r="K121" s="116"/>
      <c r="L121" s="268"/>
      <c r="M121" s="224"/>
      <c r="N121" s="147"/>
      <c r="O121" s="265"/>
      <c r="P121" s="124"/>
      <c r="Q121" s="147"/>
      <c r="R121" s="207"/>
      <c r="S121" s="147"/>
      <c r="T121" s="267"/>
      <c r="U121" s="131"/>
      <c r="V121" s="141"/>
      <c r="W121" s="136"/>
      <c r="X121" s="255"/>
      <c r="Y121" s="176"/>
      <c r="Z121" s="221"/>
      <c r="AA121" s="147"/>
      <c r="AB121" s="138"/>
      <c r="AC121" s="150">
        <f t="shared" si="7"/>
        <v>0</v>
      </c>
      <c r="AD121">
        <f t="shared" si="8"/>
        <v>0</v>
      </c>
    </row>
    <row r="122" spans="1:30" ht="15.75" hidden="1" customHeight="1" x14ac:dyDescent="0.2">
      <c r="A122" s="253"/>
      <c r="B122" s="252" t="s">
        <v>151</v>
      </c>
      <c r="C122" s="242"/>
      <c r="D122" s="249"/>
      <c r="E122" s="261"/>
      <c r="F122" s="68"/>
      <c r="G122" s="68"/>
      <c r="H122" s="68"/>
      <c r="I122" s="262"/>
      <c r="J122" s="207"/>
      <c r="K122" s="147"/>
      <c r="L122" s="268"/>
      <c r="M122" s="266"/>
      <c r="N122" s="147"/>
      <c r="O122" s="207"/>
      <c r="P122" s="124"/>
      <c r="Q122" s="147"/>
      <c r="R122" s="207"/>
      <c r="S122" s="147"/>
      <c r="T122" s="267"/>
      <c r="U122" s="131"/>
      <c r="V122" s="131"/>
      <c r="W122" s="138"/>
      <c r="X122" s="255"/>
      <c r="Y122" s="221"/>
      <c r="Z122" s="270"/>
      <c r="AA122" s="270"/>
      <c r="AB122" s="138"/>
      <c r="AC122" s="150">
        <f t="shared" si="7"/>
        <v>0</v>
      </c>
      <c r="AD122">
        <f t="shared" si="8"/>
        <v>0</v>
      </c>
    </row>
    <row r="123" spans="1:30" ht="15.75" hidden="1" customHeight="1" x14ac:dyDescent="0.2">
      <c r="A123" s="253"/>
      <c r="B123" s="252" t="s">
        <v>152</v>
      </c>
      <c r="C123" s="242"/>
      <c r="D123" s="249"/>
      <c r="E123" s="261"/>
      <c r="F123" s="68"/>
      <c r="G123" s="68"/>
      <c r="H123" s="68"/>
      <c r="I123" s="115"/>
      <c r="J123" s="207"/>
      <c r="K123" s="147"/>
      <c r="L123" s="267"/>
      <c r="M123" s="262"/>
      <c r="N123" s="147"/>
      <c r="O123" s="207"/>
      <c r="P123" s="124"/>
      <c r="Q123" s="147"/>
      <c r="R123" s="207"/>
      <c r="S123" s="147"/>
      <c r="T123" s="267"/>
      <c r="U123" s="131"/>
      <c r="V123" s="131"/>
      <c r="W123" s="136"/>
      <c r="X123" s="264"/>
      <c r="Y123" s="264"/>
      <c r="Z123" s="270"/>
      <c r="AA123" s="147"/>
      <c r="AB123" s="270"/>
      <c r="AC123" s="150">
        <f t="shared" si="7"/>
        <v>0</v>
      </c>
      <c r="AD123">
        <f t="shared" si="8"/>
        <v>0</v>
      </c>
    </row>
    <row r="124" spans="1:30" ht="15.75" hidden="1" customHeight="1" x14ac:dyDescent="0.2">
      <c r="A124" s="253"/>
      <c r="B124" s="252" t="s">
        <v>153</v>
      </c>
      <c r="C124" s="242"/>
      <c r="D124" s="249"/>
      <c r="E124" s="68"/>
      <c r="F124" s="261"/>
      <c r="G124" s="261"/>
      <c r="H124" s="261"/>
      <c r="I124" s="262"/>
      <c r="J124" s="265"/>
      <c r="K124" s="264"/>
      <c r="L124" s="262"/>
      <c r="M124" s="262"/>
      <c r="N124" s="264"/>
      <c r="O124" s="207"/>
      <c r="P124" s="70"/>
      <c r="Q124" s="124"/>
      <c r="R124" s="265"/>
      <c r="S124" s="264"/>
      <c r="T124" s="267"/>
      <c r="U124" s="264"/>
      <c r="V124" s="131"/>
      <c r="W124" s="265"/>
      <c r="X124" s="264"/>
      <c r="Y124" s="264"/>
      <c r="Z124" s="221"/>
      <c r="AA124" s="147"/>
      <c r="AB124" s="138"/>
      <c r="AC124" s="150">
        <f t="shared" si="7"/>
        <v>0</v>
      </c>
    </row>
    <row r="125" spans="1:30" ht="15.75" customHeight="1" x14ac:dyDescent="0.2">
      <c r="A125" s="246"/>
      <c r="B125" s="252" t="s">
        <v>245</v>
      </c>
      <c r="C125" s="242">
        <v>4</v>
      </c>
      <c r="D125" s="249"/>
      <c r="E125" s="261"/>
      <c r="F125" s="261"/>
      <c r="G125" s="261"/>
      <c r="H125" s="68"/>
      <c r="I125" s="262"/>
      <c r="J125" s="207"/>
      <c r="K125" s="147"/>
      <c r="L125" s="262"/>
      <c r="M125" s="262"/>
      <c r="N125" s="264"/>
      <c r="O125" s="265"/>
      <c r="P125" s="124"/>
      <c r="Q125" s="261"/>
      <c r="R125" s="265"/>
      <c r="S125" s="264"/>
      <c r="T125" s="262" t="s">
        <v>358</v>
      </c>
      <c r="U125" s="264" t="s">
        <v>359</v>
      </c>
      <c r="V125" s="264" t="s">
        <v>360</v>
      </c>
      <c r="W125" s="136"/>
      <c r="X125" s="264" t="s">
        <v>362</v>
      </c>
      <c r="Y125" s="264"/>
      <c r="Z125" s="270"/>
      <c r="AA125" s="116"/>
      <c r="AB125" s="270"/>
      <c r="AC125" s="150">
        <f t="shared" si="7"/>
        <v>4</v>
      </c>
      <c r="AD125">
        <f>COUNTA(E125:AB125)</f>
        <v>4</v>
      </c>
    </row>
    <row r="126" spans="1:30" ht="15.75" hidden="1" customHeight="1" x14ac:dyDescent="0.2">
      <c r="A126" s="246"/>
      <c r="B126" s="252" t="s">
        <v>142</v>
      </c>
      <c r="C126" s="242"/>
      <c r="D126" s="249"/>
      <c r="E126" s="261"/>
      <c r="F126" s="68"/>
      <c r="G126" s="68"/>
      <c r="H126" s="68"/>
      <c r="I126" s="262"/>
      <c r="J126" s="207"/>
      <c r="K126" s="70"/>
      <c r="L126" s="268"/>
      <c r="M126" s="224"/>
      <c r="N126" s="147"/>
      <c r="O126" s="207"/>
      <c r="P126" s="124"/>
      <c r="Q126" s="147"/>
      <c r="R126" s="207"/>
      <c r="S126" s="147"/>
      <c r="T126" s="262"/>
      <c r="U126" s="131"/>
      <c r="V126" s="264"/>
      <c r="W126" s="265"/>
      <c r="X126" s="255"/>
      <c r="Y126" s="264"/>
      <c r="Z126" s="131"/>
      <c r="AA126" s="138"/>
      <c r="AB126" s="138"/>
      <c r="AC126" s="150">
        <f t="shared" si="7"/>
        <v>0</v>
      </c>
    </row>
    <row r="127" spans="1:30" ht="15.75" customHeight="1" x14ac:dyDescent="0.2">
      <c r="A127" s="253"/>
      <c r="B127" s="252" t="s">
        <v>110</v>
      </c>
      <c r="C127" s="242">
        <v>4</v>
      </c>
      <c r="D127" s="249"/>
      <c r="E127" s="261"/>
      <c r="F127" s="261" t="s">
        <v>345</v>
      </c>
      <c r="G127" s="261" t="s">
        <v>346</v>
      </c>
      <c r="H127" s="261" t="s">
        <v>347</v>
      </c>
      <c r="I127" s="115"/>
      <c r="J127" s="207"/>
      <c r="K127" s="263"/>
      <c r="L127" s="267"/>
      <c r="M127" s="262"/>
      <c r="N127" s="147"/>
      <c r="O127" s="265" t="s">
        <v>354</v>
      </c>
      <c r="P127" s="124"/>
      <c r="Q127" s="147"/>
      <c r="R127" s="265"/>
      <c r="S127" s="264"/>
      <c r="T127" s="267"/>
      <c r="U127" s="131"/>
      <c r="V127" s="131"/>
      <c r="W127" s="265"/>
      <c r="X127" s="298"/>
      <c r="Y127" s="221"/>
      <c r="Z127" s="221"/>
      <c r="AA127" s="270"/>
      <c r="AB127" s="270"/>
      <c r="AC127" s="150">
        <f t="shared" si="7"/>
        <v>3</v>
      </c>
      <c r="AD127">
        <f t="shared" ref="AD127:AD136" si="9">COUNTA(E127:AB127)</f>
        <v>4</v>
      </c>
    </row>
    <row r="128" spans="1:30" ht="15.75" customHeight="1" x14ac:dyDescent="0.2">
      <c r="A128" s="246"/>
      <c r="B128" s="250" t="s">
        <v>222</v>
      </c>
      <c r="C128" s="242">
        <v>4</v>
      </c>
      <c r="D128" s="249"/>
      <c r="E128" s="261"/>
      <c r="F128" s="261" t="s">
        <v>345</v>
      </c>
      <c r="G128" s="261"/>
      <c r="H128" s="261"/>
      <c r="I128" s="261"/>
      <c r="J128" s="261"/>
      <c r="K128" s="264"/>
      <c r="L128" s="262"/>
      <c r="M128" s="262"/>
      <c r="N128" s="261"/>
      <c r="O128" s="261"/>
      <c r="P128" s="264"/>
      <c r="Q128" s="264"/>
      <c r="R128" s="261"/>
      <c r="S128" s="264" t="s">
        <v>357</v>
      </c>
      <c r="T128" s="261"/>
      <c r="U128" s="264" t="s">
        <v>359</v>
      </c>
      <c r="V128" s="264" t="s">
        <v>360</v>
      </c>
      <c r="W128" s="265"/>
      <c r="X128" s="264"/>
      <c r="Y128" s="264"/>
      <c r="Z128" s="270"/>
      <c r="AA128" s="270"/>
      <c r="AB128" s="270"/>
      <c r="AC128" s="150">
        <f t="shared" si="7"/>
        <v>4</v>
      </c>
      <c r="AD128">
        <f t="shared" si="9"/>
        <v>4</v>
      </c>
    </row>
    <row r="129" spans="1:30" ht="15.75" hidden="1" customHeight="1" x14ac:dyDescent="0.2">
      <c r="A129" s="253"/>
      <c r="B129" s="252" t="s">
        <v>164</v>
      </c>
      <c r="C129" s="242"/>
      <c r="D129" s="249"/>
      <c r="E129" s="68"/>
      <c r="F129" s="261"/>
      <c r="G129" s="261"/>
      <c r="H129" s="261"/>
      <c r="I129" s="115"/>
      <c r="J129" s="207"/>
      <c r="K129" s="116"/>
      <c r="L129" s="262"/>
      <c r="M129" s="224"/>
      <c r="N129" s="147"/>
      <c r="O129" s="122"/>
      <c r="P129" s="147"/>
      <c r="Q129" s="147"/>
      <c r="R129" s="207"/>
      <c r="S129" s="147"/>
      <c r="T129" s="267"/>
      <c r="U129" s="221"/>
      <c r="V129" s="131"/>
      <c r="W129" s="136"/>
      <c r="X129" s="131"/>
      <c r="Y129" s="221"/>
      <c r="Z129" s="221"/>
      <c r="AA129" s="147"/>
      <c r="AB129" s="138"/>
      <c r="AC129" s="150">
        <f t="shared" si="7"/>
        <v>0</v>
      </c>
      <c r="AD129">
        <f t="shared" si="9"/>
        <v>0</v>
      </c>
    </row>
    <row r="130" spans="1:30" ht="15.75" hidden="1" customHeight="1" x14ac:dyDescent="0.2">
      <c r="A130" s="253"/>
      <c r="B130" s="252" t="s">
        <v>165</v>
      </c>
      <c r="C130" s="242"/>
      <c r="D130" s="249"/>
      <c r="E130" s="261"/>
      <c r="F130" s="68"/>
      <c r="G130" s="68"/>
      <c r="H130" s="68"/>
      <c r="I130" s="115"/>
      <c r="J130" s="207"/>
      <c r="K130" s="147"/>
      <c r="L130" s="267"/>
      <c r="M130" s="262"/>
      <c r="N130" s="147"/>
      <c r="O130" s="207"/>
      <c r="P130" s="124"/>
      <c r="Q130" s="147"/>
      <c r="R130" s="207"/>
      <c r="S130" s="147"/>
      <c r="T130" s="267"/>
      <c r="U130" s="131"/>
      <c r="V130" s="131"/>
      <c r="W130" s="138"/>
      <c r="X130" s="264"/>
      <c r="Y130" s="264"/>
      <c r="Z130" s="270"/>
      <c r="AA130" s="147"/>
      <c r="AB130" s="270"/>
      <c r="AC130" s="150">
        <f t="shared" si="7"/>
        <v>0</v>
      </c>
      <c r="AD130">
        <f t="shared" si="9"/>
        <v>0</v>
      </c>
    </row>
    <row r="131" spans="1:30" ht="15.75" hidden="1" customHeight="1" x14ac:dyDescent="0.2">
      <c r="A131" s="253"/>
      <c r="B131" s="252" t="s">
        <v>166</v>
      </c>
      <c r="C131" s="242"/>
      <c r="D131" s="249"/>
      <c r="E131" s="68"/>
      <c r="F131" s="261"/>
      <c r="G131" s="261"/>
      <c r="H131" s="70"/>
      <c r="I131" s="233"/>
      <c r="J131" s="207"/>
      <c r="K131" s="124"/>
      <c r="L131" s="233"/>
      <c r="M131" s="224"/>
      <c r="N131" s="124"/>
      <c r="O131" s="207"/>
      <c r="P131" s="147"/>
      <c r="Q131" s="147"/>
      <c r="R131" s="207"/>
      <c r="S131" s="147"/>
      <c r="T131" s="268"/>
      <c r="U131" s="221"/>
      <c r="V131" s="221"/>
      <c r="W131" s="147"/>
      <c r="X131" s="255"/>
      <c r="Y131" s="131"/>
      <c r="Z131" s="221"/>
      <c r="AA131" s="138"/>
      <c r="AB131" s="138"/>
      <c r="AC131" s="150">
        <f t="shared" si="7"/>
        <v>0</v>
      </c>
      <c r="AD131">
        <f t="shared" si="9"/>
        <v>0</v>
      </c>
    </row>
    <row r="132" spans="1:30" ht="15.75" customHeight="1" x14ac:dyDescent="0.2">
      <c r="A132" s="253"/>
      <c r="B132" s="252" t="s">
        <v>160</v>
      </c>
      <c r="C132" s="242">
        <v>4</v>
      </c>
      <c r="D132" s="249"/>
      <c r="E132" s="261"/>
      <c r="F132" s="68"/>
      <c r="G132" s="261"/>
      <c r="H132" s="261"/>
      <c r="I132" s="261"/>
      <c r="J132" s="263"/>
      <c r="K132" s="264" t="s">
        <v>350</v>
      </c>
      <c r="L132" s="261"/>
      <c r="M132" s="266"/>
      <c r="N132" s="264"/>
      <c r="O132" s="261" t="s">
        <v>354</v>
      </c>
      <c r="P132" s="264"/>
      <c r="Q132" s="264"/>
      <c r="R132" s="265" t="s">
        <v>356</v>
      </c>
      <c r="S132" s="264"/>
      <c r="T132" s="262"/>
      <c r="U132" s="261" t="s">
        <v>359</v>
      </c>
      <c r="V132" s="221"/>
      <c r="W132" s="264"/>
      <c r="X132" s="264"/>
      <c r="Y132" s="264"/>
      <c r="Z132" s="270"/>
      <c r="AA132" s="147"/>
      <c r="AB132" s="138"/>
      <c r="AC132" s="150">
        <f t="shared" si="7"/>
        <v>3</v>
      </c>
      <c r="AD132">
        <f t="shared" si="9"/>
        <v>4</v>
      </c>
    </row>
    <row r="133" spans="1:30" ht="15.75" hidden="1" customHeight="1" x14ac:dyDescent="0.2">
      <c r="A133" s="246"/>
      <c r="B133" s="252" t="s">
        <v>168</v>
      </c>
      <c r="C133" s="242"/>
      <c r="D133" s="249"/>
      <c r="E133" s="261"/>
      <c r="F133" s="68"/>
      <c r="G133" s="68"/>
      <c r="H133" s="68"/>
      <c r="I133" s="233"/>
      <c r="J133" s="207"/>
      <c r="K133" s="116"/>
      <c r="L133" s="268"/>
      <c r="M133" s="142"/>
      <c r="N133" s="147"/>
      <c r="O133" s="207"/>
      <c r="P133" s="124"/>
      <c r="Q133" s="147"/>
      <c r="R133" s="207"/>
      <c r="S133" s="147"/>
      <c r="T133" s="131"/>
      <c r="U133" s="131"/>
      <c r="V133" s="131"/>
      <c r="W133" s="136"/>
      <c r="X133" s="255"/>
      <c r="Y133" s="221"/>
      <c r="Z133" s="270"/>
      <c r="AA133" s="270"/>
      <c r="AB133" s="270"/>
      <c r="AC133" s="150">
        <f t="shared" ref="AC133:AC153" si="10">COUNTA(F133:I133,J133:N133,P133:AB133)</f>
        <v>0</v>
      </c>
      <c r="AD133">
        <f t="shared" si="9"/>
        <v>0</v>
      </c>
    </row>
    <row r="134" spans="1:30" ht="15.75" customHeight="1" x14ac:dyDescent="0.2">
      <c r="A134" s="253">
        <v>59</v>
      </c>
      <c r="B134" s="252" t="s">
        <v>134</v>
      </c>
      <c r="C134" s="242">
        <v>3</v>
      </c>
      <c r="D134" s="249" t="s">
        <v>19</v>
      </c>
      <c r="E134" s="261"/>
      <c r="F134" s="261" t="s">
        <v>345</v>
      </c>
      <c r="G134" s="261"/>
      <c r="H134" s="261"/>
      <c r="I134" s="261"/>
      <c r="J134" s="261"/>
      <c r="K134" s="264"/>
      <c r="L134" s="261" t="s">
        <v>351</v>
      </c>
      <c r="M134" s="261"/>
      <c r="N134" s="264"/>
      <c r="O134" s="265"/>
      <c r="P134" s="261"/>
      <c r="Q134" s="147"/>
      <c r="R134" s="261" t="s">
        <v>356</v>
      </c>
      <c r="S134" s="261"/>
      <c r="T134" s="264"/>
      <c r="U134" s="261"/>
      <c r="V134" s="261"/>
      <c r="W134" s="261"/>
      <c r="X134" s="264"/>
      <c r="Y134" s="264"/>
      <c r="Z134" s="270"/>
      <c r="AA134" s="270"/>
      <c r="AB134" s="270"/>
      <c r="AC134" s="150">
        <f t="shared" si="10"/>
        <v>3</v>
      </c>
      <c r="AD134">
        <f t="shared" si="9"/>
        <v>3</v>
      </c>
    </row>
    <row r="135" spans="1:30" ht="15.75" hidden="1" customHeight="1" x14ac:dyDescent="0.2">
      <c r="A135" s="253"/>
      <c r="B135" s="252" t="s">
        <v>170</v>
      </c>
      <c r="C135" s="242"/>
      <c r="D135" s="249"/>
      <c r="E135" s="58"/>
      <c r="F135" s="261"/>
      <c r="G135" s="261"/>
      <c r="H135" s="261"/>
      <c r="I135" s="262"/>
      <c r="J135" s="38"/>
      <c r="K135" s="147"/>
      <c r="L135" s="267"/>
      <c r="M135" s="261"/>
      <c r="N135" s="147"/>
      <c r="O135" s="207"/>
      <c r="P135" s="264"/>
      <c r="Q135" s="147"/>
      <c r="R135" s="207"/>
      <c r="S135" s="70"/>
      <c r="T135" s="176"/>
      <c r="U135" s="221"/>
      <c r="V135" s="221"/>
      <c r="W135" s="147"/>
      <c r="X135" s="255"/>
      <c r="Y135" s="221"/>
      <c r="Z135" s="221"/>
      <c r="AA135" s="147"/>
      <c r="AB135" s="138"/>
      <c r="AC135" s="150">
        <f t="shared" si="10"/>
        <v>0</v>
      </c>
      <c r="AD135">
        <f t="shared" si="9"/>
        <v>0</v>
      </c>
    </row>
    <row r="136" spans="1:30" ht="15.75" customHeight="1" x14ac:dyDescent="0.2">
      <c r="A136" s="253">
        <v>60</v>
      </c>
      <c r="B136" s="252" t="s">
        <v>238</v>
      </c>
      <c r="C136" s="242">
        <v>3</v>
      </c>
      <c r="D136" s="249"/>
      <c r="E136" s="261"/>
      <c r="F136" s="261"/>
      <c r="G136" s="261"/>
      <c r="H136" s="261"/>
      <c r="I136" s="261"/>
      <c r="J136" s="265" t="s">
        <v>349</v>
      </c>
      <c r="K136" s="264"/>
      <c r="L136" s="262" t="s">
        <v>351</v>
      </c>
      <c r="M136" s="261"/>
      <c r="N136" s="264"/>
      <c r="O136" s="265" t="s">
        <v>354</v>
      </c>
      <c r="P136" s="264"/>
      <c r="Q136" s="261"/>
      <c r="R136" s="261"/>
      <c r="S136" s="262"/>
      <c r="T136" s="262"/>
      <c r="U136" s="261"/>
      <c r="V136" s="264"/>
      <c r="W136" s="264"/>
      <c r="X136" s="264"/>
      <c r="Y136" s="264"/>
      <c r="Z136" s="270"/>
      <c r="AA136" s="270"/>
      <c r="AB136" s="138"/>
      <c r="AC136" s="150">
        <f t="shared" si="10"/>
        <v>2</v>
      </c>
      <c r="AD136">
        <f t="shared" si="9"/>
        <v>3</v>
      </c>
    </row>
    <row r="137" spans="1:30" ht="15.75" hidden="1" customHeight="1" x14ac:dyDescent="0.2">
      <c r="A137" s="253"/>
      <c r="B137" s="252" t="s">
        <v>172</v>
      </c>
      <c r="C137" s="242"/>
      <c r="D137" s="249"/>
      <c r="E137" s="68"/>
      <c r="F137" s="261"/>
      <c r="G137" s="261"/>
      <c r="H137" s="70"/>
      <c r="I137" s="233"/>
      <c r="J137" s="207"/>
      <c r="K137" s="124"/>
      <c r="L137" s="262"/>
      <c r="M137" s="142"/>
      <c r="N137" s="147"/>
      <c r="O137" s="207"/>
      <c r="P137" s="147"/>
      <c r="Q137" s="147"/>
      <c r="R137" s="263"/>
      <c r="S137" s="266"/>
      <c r="T137" s="268"/>
      <c r="U137" s="221"/>
      <c r="V137" s="221"/>
      <c r="W137" s="147"/>
      <c r="X137" s="255"/>
      <c r="Y137" s="221"/>
      <c r="Z137" s="221"/>
      <c r="AA137" s="147"/>
      <c r="AB137" s="138"/>
      <c r="AC137" s="150">
        <f t="shared" si="10"/>
        <v>0</v>
      </c>
      <c r="AD137">
        <f>COUNTA(E137:AB137)</f>
        <v>0</v>
      </c>
    </row>
    <row r="138" spans="1:30" ht="15.75" customHeight="1" x14ac:dyDescent="0.2">
      <c r="A138" s="246"/>
      <c r="B138" s="252" t="s">
        <v>55</v>
      </c>
      <c r="C138" s="242">
        <v>3</v>
      </c>
      <c r="D138" s="249"/>
      <c r="E138" s="261"/>
      <c r="F138" s="261" t="s">
        <v>345</v>
      </c>
      <c r="G138" s="261"/>
      <c r="H138" s="261"/>
      <c r="I138" s="261"/>
      <c r="J138" s="265"/>
      <c r="K138" s="264"/>
      <c r="L138" s="262"/>
      <c r="M138" s="261"/>
      <c r="N138" s="261"/>
      <c r="O138" s="265"/>
      <c r="P138" s="264"/>
      <c r="Q138" s="264"/>
      <c r="R138" s="261"/>
      <c r="S138" s="262" t="s">
        <v>357</v>
      </c>
      <c r="T138" s="262"/>
      <c r="U138" s="264"/>
      <c r="V138" s="264" t="s">
        <v>360</v>
      </c>
      <c r="W138" s="264"/>
      <c r="X138" s="298"/>
      <c r="Y138" s="264"/>
      <c r="Z138" s="270"/>
      <c r="AA138" s="270"/>
      <c r="AB138" s="270"/>
      <c r="AC138" s="150">
        <f t="shared" si="10"/>
        <v>3</v>
      </c>
      <c r="AD138">
        <f>COUNTA(E138:AB138)</f>
        <v>3</v>
      </c>
    </row>
    <row r="139" spans="1:30" ht="15.75" hidden="1" customHeight="1" x14ac:dyDescent="0.2">
      <c r="A139" s="246"/>
      <c r="B139" s="252" t="s">
        <v>174</v>
      </c>
      <c r="C139" s="242"/>
      <c r="D139" s="249"/>
      <c r="E139" s="261"/>
      <c r="F139" s="68"/>
      <c r="G139" s="261"/>
      <c r="H139" s="68"/>
      <c r="I139" s="262"/>
      <c r="J139" s="261"/>
      <c r="K139" s="264"/>
      <c r="L139" s="268"/>
      <c r="M139" s="261"/>
      <c r="N139" s="147"/>
      <c r="O139" s="122"/>
      <c r="P139" s="147"/>
      <c r="Q139" s="147"/>
      <c r="R139" s="263"/>
      <c r="S139" s="266"/>
      <c r="T139" s="268"/>
      <c r="U139" s="221"/>
      <c r="V139" s="221"/>
      <c r="W139" s="147"/>
      <c r="X139" s="255"/>
      <c r="Y139" s="221"/>
      <c r="Z139" s="221"/>
      <c r="AA139" s="147"/>
      <c r="AB139" s="270"/>
      <c r="AC139" s="150">
        <f t="shared" si="10"/>
        <v>0</v>
      </c>
    </row>
    <row r="140" spans="1:30" ht="15.75" hidden="1" customHeight="1" x14ac:dyDescent="0.2">
      <c r="A140" s="253"/>
      <c r="B140" s="252" t="s">
        <v>175</v>
      </c>
      <c r="C140" s="242"/>
      <c r="D140" s="249"/>
      <c r="E140" s="261"/>
      <c r="F140" s="68"/>
      <c r="G140" s="68"/>
      <c r="H140" s="261"/>
      <c r="I140" s="115"/>
      <c r="J140" s="261"/>
      <c r="K140" s="147"/>
      <c r="L140" s="267"/>
      <c r="M140" s="261"/>
      <c r="N140" s="147"/>
      <c r="O140" s="263"/>
      <c r="P140" s="261"/>
      <c r="Q140" s="147"/>
      <c r="R140" s="261"/>
      <c r="S140" s="266"/>
      <c r="T140" s="141"/>
      <c r="U140" s="264"/>
      <c r="V140" s="264"/>
      <c r="W140" s="138"/>
      <c r="X140" s="264"/>
      <c r="Y140" s="264"/>
      <c r="Z140" s="131"/>
      <c r="AA140" s="138"/>
      <c r="AB140" s="270"/>
      <c r="AC140" s="150">
        <f t="shared" si="10"/>
        <v>0</v>
      </c>
    </row>
    <row r="141" spans="1:30" ht="15.75" hidden="1" customHeight="1" x14ac:dyDescent="0.2">
      <c r="A141" s="246"/>
      <c r="B141" s="252" t="s">
        <v>176</v>
      </c>
      <c r="C141" s="242"/>
      <c r="D141" s="249"/>
      <c r="E141" s="261"/>
      <c r="F141" s="68"/>
      <c r="G141" s="261"/>
      <c r="H141" s="261"/>
      <c r="I141" s="262"/>
      <c r="J141" s="265"/>
      <c r="K141" s="147"/>
      <c r="L141" s="262"/>
      <c r="M141" s="263"/>
      <c r="N141" s="147"/>
      <c r="O141" s="207"/>
      <c r="P141" s="264"/>
      <c r="Q141" s="264"/>
      <c r="R141" s="142"/>
      <c r="S141" s="262"/>
      <c r="T141" s="268"/>
      <c r="U141" s="221"/>
      <c r="V141" s="264"/>
      <c r="W141" s="147"/>
      <c r="X141" s="131"/>
      <c r="Y141" s="264"/>
      <c r="Z141" s="221"/>
      <c r="AA141" s="147"/>
      <c r="AB141" s="138"/>
      <c r="AC141" s="150">
        <f t="shared" si="10"/>
        <v>0</v>
      </c>
    </row>
    <row r="142" spans="1:30" ht="15.75" hidden="1" customHeight="1" x14ac:dyDescent="0.2">
      <c r="A142" s="246"/>
      <c r="B142" s="252" t="s">
        <v>177</v>
      </c>
      <c r="C142" s="242"/>
      <c r="D142" s="249"/>
      <c r="E142" s="68"/>
      <c r="F142" s="261"/>
      <c r="G142" s="261"/>
      <c r="H142" s="261"/>
      <c r="I142" s="261"/>
      <c r="J142" s="265"/>
      <c r="K142" s="264"/>
      <c r="L142" s="262"/>
      <c r="M142" s="261"/>
      <c r="N142" s="264"/>
      <c r="O142" s="122"/>
      <c r="P142" s="264"/>
      <c r="Q142" s="264"/>
      <c r="R142" s="261"/>
      <c r="S142" s="262"/>
      <c r="T142" s="262"/>
      <c r="U142" s="264"/>
      <c r="V142" s="141"/>
      <c r="W142" s="264"/>
      <c r="X142" s="261"/>
      <c r="Y142" s="264"/>
      <c r="Z142" s="270"/>
      <c r="AA142" s="270"/>
      <c r="AB142" s="138"/>
      <c r="AC142" s="150">
        <f t="shared" si="10"/>
        <v>0</v>
      </c>
    </row>
    <row r="143" spans="1:30" ht="15.75" hidden="1" customHeight="1" x14ac:dyDescent="0.2">
      <c r="A143" s="253"/>
      <c r="B143" s="252" t="s">
        <v>178</v>
      </c>
      <c r="C143" s="242"/>
      <c r="D143" s="249"/>
      <c r="E143" s="261"/>
      <c r="F143" s="261"/>
      <c r="G143" s="261"/>
      <c r="H143" s="261"/>
      <c r="I143" s="261"/>
      <c r="J143" s="261"/>
      <c r="K143" s="124"/>
      <c r="L143" s="261"/>
      <c r="M143" s="261"/>
      <c r="N143" s="264"/>
      <c r="O143" s="207"/>
      <c r="P143" s="124"/>
      <c r="Q143" s="264"/>
      <c r="R143" s="261"/>
      <c r="S143" s="224"/>
      <c r="T143" s="262"/>
      <c r="U143" s="264"/>
      <c r="V143" s="264"/>
      <c r="W143" s="264"/>
      <c r="X143" s="264"/>
      <c r="Y143" s="264"/>
      <c r="Z143" s="221"/>
      <c r="AA143" s="138"/>
      <c r="AB143" s="138"/>
      <c r="AC143" s="150">
        <f t="shared" si="10"/>
        <v>0</v>
      </c>
    </row>
    <row r="144" spans="1:30" ht="15.75" customHeight="1" x14ac:dyDescent="0.2">
      <c r="A144" s="246"/>
      <c r="B144" s="252" t="s">
        <v>169</v>
      </c>
      <c r="C144" s="242">
        <v>3</v>
      </c>
      <c r="D144" s="249"/>
      <c r="E144" s="261"/>
      <c r="F144" s="261"/>
      <c r="G144" s="68"/>
      <c r="H144" s="68"/>
      <c r="I144" s="70"/>
      <c r="J144" s="263"/>
      <c r="K144" s="264"/>
      <c r="L144" s="261"/>
      <c r="M144" s="261" t="s">
        <v>352</v>
      </c>
      <c r="N144" s="261"/>
      <c r="O144" s="263"/>
      <c r="P144" s="124"/>
      <c r="Q144" s="264" t="s">
        <v>355</v>
      </c>
      <c r="R144" s="263"/>
      <c r="S144" s="261" t="s">
        <v>357</v>
      </c>
      <c r="T144" s="267"/>
      <c r="U144" s="131"/>
      <c r="V144" s="261"/>
      <c r="W144" s="138"/>
      <c r="X144" s="264"/>
      <c r="Y144" s="264"/>
      <c r="Z144" s="221"/>
      <c r="AA144" s="147"/>
      <c r="AB144" s="138"/>
      <c r="AC144" s="150">
        <f t="shared" si="10"/>
        <v>3</v>
      </c>
    </row>
    <row r="145" spans="1:30" ht="15.75" customHeight="1" x14ac:dyDescent="0.2">
      <c r="A145" s="253"/>
      <c r="B145" s="252" t="s">
        <v>180</v>
      </c>
      <c r="C145" s="242">
        <v>3</v>
      </c>
      <c r="D145" s="249"/>
      <c r="E145" s="261"/>
      <c r="F145" s="261"/>
      <c r="G145" s="261" t="s">
        <v>346</v>
      </c>
      <c r="H145" s="261" t="s">
        <v>347</v>
      </c>
      <c r="I145" s="261"/>
      <c r="J145" s="261"/>
      <c r="K145" s="147"/>
      <c r="L145" s="261"/>
      <c r="M145" s="261"/>
      <c r="N145" s="261" t="s">
        <v>353</v>
      </c>
      <c r="O145" s="207"/>
      <c r="P145" s="142"/>
      <c r="Q145" s="264"/>
      <c r="R145" s="263"/>
      <c r="S145" s="266"/>
      <c r="T145" s="141"/>
      <c r="U145" s="221"/>
      <c r="V145" s="261"/>
      <c r="W145" s="138"/>
      <c r="X145" s="141"/>
      <c r="Y145" s="177"/>
      <c r="Z145" s="270"/>
      <c r="AA145" s="147"/>
      <c r="AB145" s="270"/>
      <c r="AC145" s="150">
        <f t="shared" si="10"/>
        <v>3</v>
      </c>
      <c r="AD145">
        <f>COUNTA(E145:AB145)</f>
        <v>3</v>
      </c>
    </row>
    <row r="146" spans="1:30" ht="15.75" hidden="1" customHeight="1" x14ac:dyDescent="0.2">
      <c r="A146" s="253"/>
      <c r="B146" s="252" t="s">
        <v>181</v>
      </c>
      <c r="C146" s="242"/>
      <c r="D146" s="249"/>
      <c r="E146" s="261"/>
      <c r="F146" s="261"/>
      <c r="G146" s="261"/>
      <c r="H146" s="261"/>
      <c r="I146" s="261"/>
      <c r="J146" s="261"/>
      <c r="K146" s="124"/>
      <c r="L146" s="261"/>
      <c r="M146" s="261"/>
      <c r="N146" s="116"/>
      <c r="O146" s="52"/>
      <c r="P146" s="116"/>
      <c r="Q146" s="124"/>
      <c r="R146" s="261"/>
      <c r="S146" s="266"/>
      <c r="T146" s="267"/>
      <c r="U146" s="131"/>
      <c r="V146" s="131"/>
      <c r="W146" s="138"/>
      <c r="X146" s="131"/>
      <c r="Y146" s="221"/>
      <c r="Z146" s="131"/>
      <c r="AA146" s="270"/>
      <c r="AB146" s="138"/>
      <c r="AC146" s="150">
        <f t="shared" si="10"/>
        <v>0</v>
      </c>
    </row>
    <row r="147" spans="1:30" ht="15.75" customHeight="1" x14ac:dyDescent="0.2">
      <c r="A147" s="128"/>
      <c r="B147" s="252" t="s">
        <v>127</v>
      </c>
      <c r="C147" s="242">
        <v>3</v>
      </c>
      <c r="D147" s="249"/>
      <c r="E147" s="261"/>
      <c r="F147" s="261" t="s">
        <v>345</v>
      </c>
      <c r="G147" s="261" t="s">
        <v>346</v>
      </c>
      <c r="H147" s="261" t="s">
        <v>347</v>
      </c>
      <c r="I147" s="68"/>
      <c r="J147" s="263"/>
      <c r="K147" s="264"/>
      <c r="L147" s="261"/>
      <c r="M147" s="263"/>
      <c r="N147" s="264"/>
      <c r="O147" s="265"/>
      <c r="P147" s="261"/>
      <c r="Q147" s="264"/>
      <c r="R147" s="263"/>
      <c r="S147" s="224"/>
      <c r="T147" s="141"/>
      <c r="U147" s="264"/>
      <c r="V147" s="264"/>
      <c r="W147" s="263"/>
      <c r="X147" s="264"/>
      <c r="Y147" s="264"/>
      <c r="Z147" s="131"/>
      <c r="AA147" s="138"/>
      <c r="AB147" s="138"/>
      <c r="AC147" s="150">
        <f t="shared" si="10"/>
        <v>3</v>
      </c>
      <c r="AD147">
        <f>COUNTA(E147:AB147)</f>
        <v>3</v>
      </c>
    </row>
    <row r="148" spans="1:30" ht="15.75" hidden="1" customHeight="1" x14ac:dyDescent="0.2">
      <c r="A148" s="253"/>
      <c r="B148" s="252" t="s">
        <v>183</v>
      </c>
      <c r="C148" s="242"/>
      <c r="D148" s="249"/>
      <c r="E148" s="261"/>
      <c r="F148" s="261"/>
      <c r="G148" s="261"/>
      <c r="H148" s="261"/>
      <c r="I148" s="68"/>
      <c r="J148" s="261"/>
      <c r="K148" s="264"/>
      <c r="L148" s="262"/>
      <c r="M148" s="261"/>
      <c r="N148" s="264"/>
      <c r="O148" s="265"/>
      <c r="P148" s="124"/>
      <c r="Q148" s="264"/>
      <c r="R148" s="263"/>
      <c r="S148" s="262"/>
      <c r="T148" s="267"/>
      <c r="U148" s="264"/>
      <c r="V148" s="141"/>
      <c r="W148" s="138"/>
      <c r="X148" s="264"/>
      <c r="Y148" s="261"/>
      <c r="Z148" s="270"/>
      <c r="AA148" s="270"/>
      <c r="AB148" s="138"/>
      <c r="AC148" s="150">
        <f t="shared" si="10"/>
        <v>0</v>
      </c>
    </row>
    <row r="149" spans="1:30" ht="15.75" hidden="1" customHeight="1" x14ac:dyDescent="0.2">
      <c r="A149" s="253"/>
      <c r="B149" s="252" t="s">
        <v>184</v>
      </c>
      <c r="C149" s="242"/>
      <c r="D149" s="249"/>
      <c r="E149" s="261"/>
      <c r="F149" s="68"/>
      <c r="G149" s="68"/>
      <c r="H149" s="261"/>
      <c r="I149" s="261"/>
      <c r="J149" s="263"/>
      <c r="K149" s="147"/>
      <c r="L149" s="268"/>
      <c r="M149" s="263"/>
      <c r="N149" s="264"/>
      <c r="O149" s="122"/>
      <c r="P149" s="147"/>
      <c r="Q149" s="264"/>
      <c r="R149" s="261"/>
      <c r="S149" s="224"/>
      <c r="T149" s="262"/>
      <c r="U149" s="221"/>
      <c r="V149" s="268"/>
      <c r="W149" s="264"/>
      <c r="X149" s="298"/>
      <c r="Y149" s="264"/>
      <c r="Z149" s="221"/>
      <c r="AA149" s="147"/>
      <c r="AB149" s="138"/>
      <c r="AC149" s="150">
        <f t="shared" si="10"/>
        <v>0</v>
      </c>
    </row>
    <row r="150" spans="1:30" ht="15.75" customHeight="1" x14ac:dyDescent="0.2">
      <c r="A150" s="253"/>
      <c r="B150" s="250" t="s">
        <v>185</v>
      </c>
      <c r="C150" s="242">
        <v>3</v>
      </c>
      <c r="D150" s="249"/>
      <c r="E150" s="261"/>
      <c r="F150" s="261"/>
      <c r="G150" s="261"/>
      <c r="H150" s="68"/>
      <c r="I150" s="68"/>
      <c r="J150" s="261"/>
      <c r="K150" s="263"/>
      <c r="L150" s="262" t="s">
        <v>351</v>
      </c>
      <c r="M150" s="263"/>
      <c r="N150" s="124"/>
      <c r="O150" s="207"/>
      <c r="P150" s="147"/>
      <c r="Q150" s="124"/>
      <c r="R150" s="263"/>
      <c r="S150" s="262" t="s">
        <v>357</v>
      </c>
      <c r="T150" s="268"/>
      <c r="U150" s="131"/>
      <c r="V150" s="268"/>
      <c r="W150" s="147"/>
      <c r="X150" s="262" t="s">
        <v>362</v>
      </c>
      <c r="Y150" s="176"/>
      <c r="Z150" s="221"/>
      <c r="AA150" s="270"/>
      <c r="AB150" s="138"/>
      <c r="AC150" s="150">
        <f t="shared" si="10"/>
        <v>3</v>
      </c>
      <c r="AD150">
        <f>COUNTA(E150:AB150)</f>
        <v>3</v>
      </c>
    </row>
    <row r="151" spans="1:30" ht="15.75" customHeight="1" x14ac:dyDescent="0.2">
      <c r="A151" s="253"/>
      <c r="B151" s="250" t="s">
        <v>256</v>
      </c>
      <c r="C151" s="242">
        <v>3</v>
      </c>
      <c r="D151" s="249"/>
      <c r="E151" s="261"/>
      <c r="F151" s="261"/>
      <c r="G151" s="261"/>
      <c r="H151" s="68"/>
      <c r="I151" s="68"/>
      <c r="J151" s="261"/>
      <c r="K151" s="147"/>
      <c r="L151" s="267"/>
      <c r="M151" s="263"/>
      <c r="N151" s="124"/>
      <c r="O151" s="207"/>
      <c r="P151" s="147"/>
      <c r="Q151" s="124"/>
      <c r="R151" s="263"/>
      <c r="S151" s="262" t="s">
        <v>357</v>
      </c>
      <c r="T151" s="261" t="s">
        <v>358</v>
      </c>
      <c r="U151" s="264" t="s">
        <v>359</v>
      </c>
      <c r="V151" s="221"/>
      <c r="W151" s="147"/>
      <c r="X151" s="131"/>
      <c r="Y151" s="221"/>
      <c r="Z151" s="221"/>
      <c r="AA151" s="270"/>
      <c r="AB151" s="138"/>
      <c r="AC151" s="150">
        <f t="shared" si="10"/>
        <v>3</v>
      </c>
      <c r="AD151">
        <f>COUNTA(E151:AB151)</f>
        <v>3</v>
      </c>
    </row>
    <row r="152" spans="1:30" ht="15.75" customHeight="1" x14ac:dyDescent="0.2">
      <c r="A152" s="253"/>
      <c r="B152" s="250" t="s">
        <v>187</v>
      </c>
      <c r="C152" s="242">
        <v>3</v>
      </c>
      <c r="D152" s="249"/>
      <c r="E152" s="261"/>
      <c r="F152" s="261"/>
      <c r="G152" s="261"/>
      <c r="H152" s="68"/>
      <c r="I152" s="68"/>
      <c r="J152" s="261"/>
      <c r="K152" s="147"/>
      <c r="L152" s="267"/>
      <c r="M152" s="263"/>
      <c r="N152" s="124"/>
      <c r="O152" s="265" t="s">
        <v>354</v>
      </c>
      <c r="P152" s="264" t="s">
        <v>363</v>
      </c>
      <c r="Q152" s="124"/>
      <c r="R152" s="261" t="s">
        <v>356</v>
      </c>
      <c r="S152" s="263"/>
      <c r="T152" s="268"/>
      <c r="U152" s="141"/>
      <c r="V152" s="221"/>
      <c r="W152" s="147"/>
      <c r="X152" s="131"/>
      <c r="Y152" s="221"/>
      <c r="Z152" s="221"/>
      <c r="AA152" s="270"/>
      <c r="AB152" s="138"/>
      <c r="AC152" s="150">
        <f t="shared" si="10"/>
        <v>2</v>
      </c>
      <c r="AD152">
        <f>COUNTA(E152:AB152)</f>
        <v>3</v>
      </c>
    </row>
    <row r="153" spans="1:30" ht="15.75" customHeight="1" x14ac:dyDescent="0.2">
      <c r="A153" s="253"/>
      <c r="B153" s="252" t="s">
        <v>69</v>
      </c>
      <c r="C153" s="242">
        <v>3</v>
      </c>
      <c r="D153" s="249" t="s">
        <v>19</v>
      </c>
      <c r="E153" s="261"/>
      <c r="F153" s="261" t="s">
        <v>345</v>
      </c>
      <c r="G153" s="261" t="s">
        <v>346</v>
      </c>
      <c r="H153" s="261"/>
      <c r="I153" s="261"/>
      <c r="J153" s="261"/>
      <c r="K153" s="264"/>
      <c r="L153" s="262"/>
      <c r="M153" s="142"/>
      <c r="N153" s="124"/>
      <c r="O153" s="122"/>
      <c r="P153" s="124"/>
      <c r="Q153" s="147"/>
      <c r="R153" s="263"/>
      <c r="S153" s="261" t="s">
        <v>357</v>
      </c>
      <c r="T153" s="267"/>
      <c r="U153" s="176"/>
      <c r="V153" s="176"/>
      <c r="W153" s="147"/>
      <c r="X153" s="255"/>
      <c r="Y153" s="131"/>
      <c r="Z153" s="270"/>
      <c r="AA153" s="147"/>
      <c r="AB153" s="138"/>
      <c r="AC153" s="150">
        <f t="shared" si="10"/>
        <v>3</v>
      </c>
      <c r="AD153">
        <f>COUNTA(E153:AB153)</f>
        <v>3</v>
      </c>
    </row>
    <row r="154" spans="1:30" ht="15.75" customHeight="1" x14ac:dyDescent="0.2">
      <c r="A154" s="253">
        <v>69</v>
      </c>
      <c r="B154" s="252" t="s">
        <v>189</v>
      </c>
      <c r="C154" s="242">
        <v>2</v>
      </c>
      <c r="D154" s="249"/>
      <c r="E154" s="68"/>
      <c r="F154" s="261"/>
      <c r="G154" s="261" t="s">
        <v>346</v>
      </c>
      <c r="H154" s="261" t="s">
        <v>347</v>
      </c>
      <c r="I154" s="68"/>
      <c r="J154" s="133"/>
      <c r="K154" s="147"/>
      <c r="L154" s="224"/>
      <c r="M154" s="261"/>
      <c r="N154" s="264"/>
      <c r="O154" s="122"/>
      <c r="P154" s="124"/>
      <c r="Q154" s="124"/>
      <c r="R154" s="142"/>
      <c r="S154" s="262"/>
      <c r="T154" s="262"/>
      <c r="U154" s="264"/>
      <c r="V154" s="141"/>
      <c r="W154" s="147"/>
      <c r="X154" s="264"/>
      <c r="Y154" s="221"/>
      <c r="Z154" s="221"/>
      <c r="AA154" s="138"/>
      <c r="AB154" s="138"/>
      <c r="AC154" s="150">
        <f t="shared" ref="AC154:AC189" si="11">COUNTA(F154:I154,J154:N154,P154:AB154)</f>
        <v>2</v>
      </c>
      <c r="AD154">
        <f>COUNTA(E154:AB154)</f>
        <v>2</v>
      </c>
    </row>
    <row r="155" spans="1:30" ht="15.75" hidden="1" customHeight="1" x14ac:dyDescent="0.2">
      <c r="A155" s="246"/>
      <c r="B155" s="252" t="s">
        <v>190</v>
      </c>
      <c r="C155" s="242"/>
      <c r="D155" s="249"/>
      <c r="E155" s="261"/>
      <c r="F155" s="68"/>
      <c r="G155" s="261"/>
      <c r="H155" s="261"/>
      <c r="I155" s="262"/>
      <c r="J155" s="261"/>
      <c r="K155" s="147"/>
      <c r="L155" s="262"/>
      <c r="M155" s="263"/>
      <c r="N155" s="147"/>
      <c r="O155" s="207"/>
      <c r="P155" s="261"/>
      <c r="Q155" s="264"/>
      <c r="R155" s="142"/>
      <c r="S155" s="262"/>
      <c r="T155" s="268"/>
      <c r="U155" s="221"/>
      <c r="V155" s="264"/>
      <c r="W155" s="147"/>
      <c r="X155" s="131"/>
      <c r="Y155" s="221"/>
      <c r="Z155" s="221"/>
      <c r="AA155" s="138"/>
      <c r="AB155" s="138"/>
      <c r="AC155" s="150">
        <f t="shared" si="11"/>
        <v>0</v>
      </c>
    </row>
    <row r="156" spans="1:30" ht="15.75" hidden="1" customHeight="1" x14ac:dyDescent="0.2">
      <c r="A156" s="246"/>
      <c r="B156" s="252" t="s">
        <v>271</v>
      </c>
      <c r="C156" s="242"/>
      <c r="D156" s="249"/>
      <c r="E156" s="68"/>
      <c r="F156" s="261"/>
      <c r="G156" s="261"/>
      <c r="H156" s="261"/>
      <c r="I156" s="262"/>
      <c r="J156" s="263"/>
      <c r="K156" s="124"/>
      <c r="L156" s="261"/>
      <c r="M156" s="142"/>
      <c r="N156" s="147"/>
      <c r="O156" s="207"/>
      <c r="P156" s="147"/>
      <c r="Q156" s="147"/>
      <c r="R156" s="261"/>
      <c r="S156" s="266"/>
      <c r="T156" s="268"/>
      <c r="U156" s="221"/>
      <c r="V156" s="221"/>
      <c r="W156" s="147"/>
      <c r="X156" s="255"/>
      <c r="Y156" s="221"/>
      <c r="Z156" s="116"/>
      <c r="AA156" s="147"/>
      <c r="AB156" s="116"/>
      <c r="AC156" s="150">
        <f t="shared" si="11"/>
        <v>0</v>
      </c>
    </row>
    <row r="157" spans="1:30" ht="15.75" customHeight="1" x14ac:dyDescent="0.2">
      <c r="A157" s="253"/>
      <c r="B157" s="252" t="s">
        <v>161</v>
      </c>
      <c r="C157" s="242">
        <v>2</v>
      </c>
      <c r="D157" s="249"/>
      <c r="E157" s="261"/>
      <c r="F157" s="261"/>
      <c r="G157" s="261" t="s">
        <v>346</v>
      </c>
      <c r="H157" s="261"/>
      <c r="I157" s="115"/>
      <c r="J157" s="263"/>
      <c r="K157" s="147"/>
      <c r="L157" s="141"/>
      <c r="M157" s="263"/>
      <c r="N157" s="264"/>
      <c r="O157" s="207"/>
      <c r="P157" s="233"/>
      <c r="Q157" s="261" t="s">
        <v>355</v>
      </c>
      <c r="R157" s="261"/>
      <c r="S157" s="266"/>
      <c r="T157" s="267"/>
      <c r="U157" s="131"/>
      <c r="V157" s="264"/>
      <c r="W157" s="264"/>
      <c r="X157" s="261"/>
      <c r="Y157" s="264"/>
      <c r="Z157" s="221"/>
      <c r="AA157" s="270"/>
      <c r="AB157" s="138"/>
      <c r="AC157" s="150">
        <f t="shared" si="11"/>
        <v>2</v>
      </c>
      <c r="AD157">
        <f>COUNTA(E157:AB157)</f>
        <v>2</v>
      </c>
    </row>
    <row r="158" spans="1:30" ht="15.75" customHeight="1" x14ac:dyDescent="0.2">
      <c r="A158" s="253"/>
      <c r="B158" s="252" t="s">
        <v>159</v>
      </c>
      <c r="C158" s="242">
        <v>2</v>
      </c>
      <c r="D158" s="249"/>
      <c r="E158" s="261"/>
      <c r="F158" s="261" t="s">
        <v>345</v>
      </c>
      <c r="G158" s="261"/>
      <c r="H158" s="261"/>
      <c r="I158" s="262"/>
      <c r="J158" s="261"/>
      <c r="K158" s="147"/>
      <c r="L158" s="261"/>
      <c r="M158" s="263"/>
      <c r="N158" s="264" t="s">
        <v>353</v>
      </c>
      <c r="O158" s="52"/>
      <c r="P158" s="233"/>
      <c r="Q158" s="142"/>
      <c r="R158" s="263"/>
      <c r="S158" s="70"/>
      <c r="T158" s="233"/>
      <c r="U158" s="131"/>
      <c r="V158" s="264"/>
      <c r="W158" s="138"/>
      <c r="X158" s="131"/>
      <c r="Y158" s="221"/>
      <c r="Z158" s="221"/>
      <c r="AA158" s="147"/>
      <c r="AB158" s="270"/>
      <c r="AC158" s="150">
        <f t="shared" si="11"/>
        <v>2</v>
      </c>
      <c r="AD158">
        <f>COUNTA(E158:AB158)</f>
        <v>2</v>
      </c>
    </row>
    <row r="159" spans="1:30" ht="15.75" customHeight="1" x14ac:dyDescent="0.2">
      <c r="A159" s="253"/>
      <c r="B159" s="250" t="s">
        <v>270</v>
      </c>
      <c r="C159" s="242">
        <v>2</v>
      </c>
      <c r="D159" s="249"/>
      <c r="E159" s="261"/>
      <c r="F159" s="261" t="s">
        <v>345</v>
      </c>
      <c r="G159" s="261"/>
      <c r="H159" s="261"/>
      <c r="I159" s="262"/>
      <c r="J159" s="261"/>
      <c r="K159" s="261"/>
      <c r="L159" s="262"/>
      <c r="M159" s="261" t="s">
        <v>352</v>
      </c>
      <c r="N159" s="264"/>
      <c r="O159" s="265"/>
      <c r="P159" s="262"/>
      <c r="Q159" s="263"/>
      <c r="R159" s="261"/>
      <c r="S159" s="262"/>
      <c r="T159" s="262"/>
      <c r="U159" s="261"/>
      <c r="V159" s="264"/>
      <c r="W159" s="264"/>
      <c r="X159" s="264"/>
      <c r="Y159" s="264"/>
      <c r="Z159" s="270"/>
      <c r="AA159" s="270"/>
      <c r="AB159" s="270"/>
      <c r="AC159" s="150">
        <f t="shared" si="11"/>
        <v>2</v>
      </c>
      <c r="AD159">
        <f>COUNTA(E159:AB159)</f>
        <v>2</v>
      </c>
    </row>
    <row r="160" spans="1:30" ht="15.75" hidden="1" customHeight="1" x14ac:dyDescent="0.2">
      <c r="A160" s="253"/>
      <c r="B160" s="252" t="s">
        <v>255</v>
      </c>
      <c r="C160" s="242"/>
      <c r="D160" s="249"/>
      <c r="E160" s="261"/>
      <c r="F160" s="68"/>
      <c r="G160" s="68"/>
      <c r="H160" s="261"/>
      <c r="I160" s="262"/>
      <c r="J160" s="263"/>
      <c r="K160" s="147"/>
      <c r="L160" s="268"/>
      <c r="M160" s="263"/>
      <c r="N160" s="264"/>
      <c r="O160" s="299"/>
      <c r="P160" s="263"/>
      <c r="Q160" s="124"/>
      <c r="R160" s="261"/>
      <c r="S160" s="262"/>
      <c r="T160" s="262"/>
      <c r="U160" s="221"/>
      <c r="V160" s="221"/>
      <c r="W160" s="264"/>
      <c r="X160" s="255"/>
      <c r="Y160" s="264"/>
      <c r="Z160" s="131"/>
      <c r="AA160" s="270"/>
      <c r="AB160" s="138"/>
      <c r="AC160" s="150">
        <f t="shared" si="11"/>
        <v>0</v>
      </c>
    </row>
    <row r="161" spans="1:30" ht="15.75" customHeight="1" x14ac:dyDescent="0.2">
      <c r="A161" s="246"/>
      <c r="B161" s="252" t="s">
        <v>75</v>
      </c>
      <c r="C161" s="242">
        <v>2</v>
      </c>
      <c r="D161" s="249"/>
      <c r="E161" s="261"/>
      <c r="F161" s="68"/>
      <c r="G161" s="261" t="s">
        <v>346</v>
      </c>
      <c r="H161" s="261" t="s">
        <v>347</v>
      </c>
      <c r="I161" s="262"/>
      <c r="J161" s="265"/>
      <c r="K161" s="264"/>
      <c r="L161" s="262"/>
      <c r="M161" s="261"/>
      <c r="N161" s="264"/>
      <c r="O161" s="207"/>
      <c r="P161" s="264"/>
      <c r="Q161" s="261"/>
      <c r="R161" s="142"/>
      <c r="S161" s="262"/>
      <c r="T161" s="176"/>
      <c r="U161" s="221"/>
      <c r="V161" s="264"/>
      <c r="W161" s="147"/>
      <c r="X161" s="131"/>
      <c r="Y161" s="221"/>
      <c r="Z161" s="149"/>
      <c r="AA161" s="116"/>
      <c r="AB161" s="138"/>
      <c r="AC161" s="150">
        <f t="shared" si="11"/>
        <v>2</v>
      </c>
      <c r="AD161">
        <f>COUNTA(E161:AB161)</f>
        <v>2</v>
      </c>
    </row>
    <row r="162" spans="1:30" ht="15.75" hidden="1" customHeight="1" x14ac:dyDescent="0.2">
      <c r="A162" s="246"/>
      <c r="B162" s="252" t="s">
        <v>257</v>
      </c>
      <c r="C162" s="242"/>
      <c r="D162" s="249"/>
      <c r="E162" s="261"/>
      <c r="F162" s="261"/>
      <c r="G162" s="261"/>
      <c r="H162" s="261"/>
      <c r="I162" s="233"/>
      <c r="J162" s="265"/>
      <c r="K162" s="264"/>
      <c r="L162" s="262"/>
      <c r="M162" s="261"/>
      <c r="N162" s="124"/>
      <c r="O162" s="122"/>
      <c r="P162" s="124"/>
      <c r="Q162" s="263"/>
      <c r="R162" s="261"/>
      <c r="S162" s="142"/>
      <c r="T162" s="268"/>
      <c r="U162" s="264"/>
      <c r="V162" s="221"/>
      <c r="W162" s="264"/>
      <c r="X162" s="255"/>
      <c r="Y162" s="116"/>
      <c r="Z162" s="221"/>
      <c r="AA162" s="138"/>
      <c r="AB162" s="270"/>
      <c r="AC162" s="150">
        <f t="shared" si="11"/>
        <v>0</v>
      </c>
    </row>
    <row r="163" spans="1:30" ht="15.75" hidden="1" customHeight="1" x14ac:dyDescent="0.2">
      <c r="A163" s="253"/>
      <c r="B163" s="252" t="s">
        <v>258</v>
      </c>
      <c r="C163" s="242"/>
      <c r="D163" s="249"/>
      <c r="E163" s="261"/>
      <c r="F163" s="261"/>
      <c r="G163" s="261"/>
      <c r="H163" s="68"/>
      <c r="I163" s="115"/>
      <c r="J163" s="207"/>
      <c r="K163" s="147"/>
      <c r="L163" s="141"/>
      <c r="M163" s="261"/>
      <c r="N163" s="124"/>
      <c r="O163" s="265"/>
      <c r="P163" s="124"/>
      <c r="Q163" s="263"/>
      <c r="R163" s="263"/>
      <c r="S163" s="224"/>
      <c r="T163" s="268"/>
      <c r="U163" s="131"/>
      <c r="V163" s="221"/>
      <c r="W163" s="147"/>
      <c r="X163" s="255"/>
      <c r="Y163" s="116"/>
      <c r="Z163" s="131"/>
      <c r="AA163" s="138"/>
      <c r="AB163" s="270"/>
      <c r="AC163" s="150">
        <f t="shared" si="11"/>
        <v>0</v>
      </c>
      <c r="AD163">
        <f t="shared" ref="AD163:AD189" si="12">COUNTA(E163:AB163)</f>
        <v>0</v>
      </c>
    </row>
    <row r="164" spans="1:30" ht="15.75" customHeight="1" x14ac:dyDescent="0.2">
      <c r="A164" s="246"/>
      <c r="B164" s="250" t="s">
        <v>259</v>
      </c>
      <c r="C164" s="242">
        <v>2</v>
      </c>
      <c r="D164" s="249"/>
      <c r="E164" s="261"/>
      <c r="F164" s="68"/>
      <c r="G164" s="261"/>
      <c r="H164" s="261"/>
      <c r="I164" s="233"/>
      <c r="J164" s="265"/>
      <c r="K164" s="147"/>
      <c r="L164" s="262"/>
      <c r="M164" s="261"/>
      <c r="N164" s="147"/>
      <c r="O164" s="265"/>
      <c r="P164" s="124"/>
      <c r="Q164" s="124"/>
      <c r="R164" s="142"/>
      <c r="S164" s="262"/>
      <c r="T164" s="262"/>
      <c r="U164" s="264" t="s">
        <v>359</v>
      </c>
      <c r="V164" s="264" t="s">
        <v>360</v>
      </c>
      <c r="W164" s="138"/>
      <c r="X164" s="131"/>
      <c r="Y164" s="177"/>
      <c r="Z164" s="221"/>
      <c r="AA164" s="147"/>
      <c r="AB164" s="138"/>
      <c r="AC164" s="150">
        <f t="shared" si="11"/>
        <v>2</v>
      </c>
      <c r="AD164">
        <f t="shared" si="12"/>
        <v>2</v>
      </c>
    </row>
    <row r="165" spans="1:30" ht="15.75" hidden="1" customHeight="1" x14ac:dyDescent="0.2">
      <c r="A165" s="128"/>
      <c r="B165" s="252" t="s">
        <v>121</v>
      </c>
      <c r="C165" s="242"/>
      <c r="D165" s="249"/>
      <c r="E165" s="261"/>
      <c r="F165" s="261"/>
      <c r="G165" s="261"/>
      <c r="H165" s="261"/>
      <c r="I165" s="262"/>
      <c r="J165" s="265"/>
      <c r="K165" s="264"/>
      <c r="L165" s="233"/>
      <c r="M165" s="261"/>
      <c r="N165" s="264"/>
      <c r="O165" s="265"/>
      <c r="P165" s="264"/>
      <c r="Q165" s="147"/>
      <c r="R165" s="263"/>
      <c r="S165" s="262"/>
      <c r="T165" s="267"/>
      <c r="U165" s="221"/>
      <c r="V165" s="264"/>
      <c r="W165" s="264"/>
      <c r="X165" s="255"/>
      <c r="Y165" s="264"/>
      <c r="Z165" s="149"/>
      <c r="AA165" s="270"/>
      <c r="AB165" s="138"/>
      <c r="AC165" s="150">
        <f t="shared" si="11"/>
        <v>0</v>
      </c>
      <c r="AD165">
        <f t="shared" si="12"/>
        <v>0</v>
      </c>
    </row>
    <row r="166" spans="1:30" ht="15.75" hidden="1" customHeight="1" x14ac:dyDescent="0.2">
      <c r="A166" s="253"/>
      <c r="B166" s="252" t="s">
        <v>261</v>
      </c>
      <c r="C166" s="242"/>
      <c r="D166" s="249"/>
      <c r="E166" s="261"/>
      <c r="F166" s="68"/>
      <c r="G166" s="68"/>
      <c r="H166" s="68"/>
      <c r="I166" s="115"/>
      <c r="J166" s="207"/>
      <c r="K166" s="147"/>
      <c r="L166" s="268"/>
      <c r="M166" s="263"/>
      <c r="N166" s="116"/>
      <c r="O166" s="207"/>
      <c r="P166" s="147"/>
      <c r="Q166" s="147"/>
      <c r="R166" s="263"/>
      <c r="S166" s="266"/>
      <c r="T166" s="268"/>
      <c r="U166" s="221"/>
      <c r="V166" s="221"/>
      <c r="W166" s="147"/>
      <c r="X166" s="255"/>
      <c r="Y166" s="221"/>
      <c r="Z166" s="221"/>
      <c r="AA166" s="147"/>
      <c r="AB166" s="138"/>
      <c r="AC166" s="150">
        <f t="shared" si="11"/>
        <v>0</v>
      </c>
      <c r="AD166">
        <f t="shared" si="12"/>
        <v>0</v>
      </c>
    </row>
    <row r="167" spans="1:30" ht="15.75" customHeight="1" x14ac:dyDescent="0.2">
      <c r="A167" s="246">
        <v>75</v>
      </c>
      <c r="B167" s="252" t="s">
        <v>196</v>
      </c>
      <c r="C167" s="242">
        <v>1</v>
      </c>
      <c r="D167" s="249" t="s">
        <v>19</v>
      </c>
      <c r="E167" s="261"/>
      <c r="F167" s="68"/>
      <c r="G167" s="261"/>
      <c r="H167" s="261"/>
      <c r="I167" s="70"/>
      <c r="J167" s="265"/>
      <c r="K167" s="147"/>
      <c r="L167" s="262"/>
      <c r="M167" s="261"/>
      <c r="N167" s="263"/>
      <c r="O167" s="265" t="s">
        <v>354</v>
      </c>
      <c r="P167" s="142"/>
      <c r="Q167" s="124"/>
      <c r="R167" s="142"/>
      <c r="S167" s="262"/>
      <c r="T167" s="262"/>
      <c r="U167" s="221"/>
      <c r="V167" s="264"/>
      <c r="W167" s="138"/>
      <c r="X167" s="131"/>
      <c r="Y167" s="177"/>
      <c r="Z167" s="221"/>
      <c r="AA167" s="147"/>
      <c r="AB167" s="138"/>
      <c r="AC167" s="150">
        <f t="shared" si="11"/>
        <v>0</v>
      </c>
      <c r="AD167">
        <f t="shared" si="12"/>
        <v>1</v>
      </c>
    </row>
    <row r="168" spans="1:30" ht="15.75" customHeight="1" x14ac:dyDescent="0.2">
      <c r="A168" s="253"/>
      <c r="B168" s="252" t="s">
        <v>224</v>
      </c>
      <c r="C168" s="242">
        <v>1</v>
      </c>
      <c r="D168" s="249" t="s">
        <v>19</v>
      </c>
      <c r="E168" s="68"/>
      <c r="F168" s="261"/>
      <c r="G168" s="261"/>
      <c r="H168" s="261"/>
      <c r="I168" s="262"/>
      <c r="J168" s="263"/>
      <c r="K168" s="261"/>
      <c r="L168" s="262"/>
      <c r="M168" s="261"/>
      <c r="N168" s="261"/>
      <c r="O168" s="265"/>
      <c r="P168" s="147"/>
      <c r="Q168" s="262"/>
      <c r="R168" s="261" t="s">
        <v>356</v>
      </c>
      <c r="S168" s="263"/>
      <c r="T168" s="262"/>
      <c r="U168" s="261"/>
      <c r="V168" s="264"/>
      <c r="W168" s="264"/>
      <c r="X168" s="264"/>
      <c r="Y168" s="264"/>
      <c r="Z168" s="221"/>
      <c r="AA168" s="147"/>
      <c r="AB168" s="270"/>
      <c r="AC168" s="150">
        <f t="shared" si="11"/>
        <v>1</v>
      </c>
      <c r="AD168">
        <f t="shared" si="12"/>
        <v>1</v>
      </c>
    </row>
    <row r="169" spans="1:30" ht="15.75" customHeight="1" x14ac:dyDescent="0.2">
      <c r="A169" s="246">
        <v>77</v>
      </c>
      <c r="B169" s="252" t="s">
        <v>57</v>
      </c>
      <c r="C169" s="242">
        <v>1</v>
      </c>
      <c r="D169" s="249"/>
      <c r="E169" s="261"/>
      <c r="F169" s="261" t="s">
        <v>345</v>
      </c>
      <c r="G169" s="261"/>
      <c r="H169" s="261"/>
      <c r="I169" s="115"/>
      <c r="J169" s="261"/>
      <c r="K169" s="261"/>
      <c r="L169" s="262"/>
      <c r="M169" s="261"/>
      <c r="N169" s="264"/>
      <c r="O169" s="265"/>
      <c r="P169" s="264"/>
      <c r="Q169" s="266"/>
      <c r="R169" s="261"/>
      <c r="S169" s="262"/>
      <c r="T169" s="262"/>
      <c r="U169" s="264"/>
      <c r="V169" s="264"/>
      <c r="W169" s="264"/>
      <c r="X169" s="255"/>
      <c r="Y169" s="221"/>
      <c r="Z169" s="221"/>
      <c r="AA169" s="270"/>
      <c r="AB169" s="270"/>
      <c r="AC169" s="150">
        <f t="shared" si="11"/>
        <v>1</v>
      </c>
      <c r="AD169">
        <f t="shared" si="12"/>
        <v>1</v>
      </c>
    </row>
    <row r="170" spans="1:30" ht="15.75" customHeight="1" x14ac:dyDescent="0.2">
      <c r="A170" s="253"/>
      <c r="B170" s="252" t="s">
        <v>265</v>
      </c>
      <c r="C170" s="242">
        <v>1</v>
      </c>
      <c r="D170" s="249"/>
      <c r="E170" s="261"/>
      <c r="F170" s="261"/>
      <c r="G170" s="261" t="s">
        <v>346</v>
      </c>
      <c r="H170" s="261"/>
      <c r="I170" s="262"/>
      <c r="J170" s="263"/>
      <c r="K170" s="224"/>
      <c r="L170" s="141"/>
      <c r="M170" s="261"/>
      <c r="N170" s="264"/>
      <c r="O170" s="265"/>
      <c r="P170" s="264"/>
      <c r="Q170" s="262"/>
      <c r="R170" s="263"/>
      <c r="S170" s="263"/>
      <c r="T170" s="176"/>
      <c r="U170" s="131"/>
      <c r="V170" s="221"/>
      <c r="W170" s="147"/>
      <c r="X170" s="131"/>
      <c r="Y170" s="221"/>
      <c r="Z170" s="221"/>
      <c r="AA170" s="270"/>
      <c r="AB170" s="138"/>
      <c r="AC170" s="150">
        <f t="shared" si="11"/>
        <v>1</v>
      </c>
      <c r="AD170">
        <f t="shared" si="12"/>
        <v>1</v>
      </c>
    </row>
    <row r="171" spans="1:30" ht="15.75" customHeight="1" x14ac:dyDescent="0.2">
      <c r="A171" s="253"/>
      <c r="B171" s="252" t="s">
        <v>244</v>
      </c>
      <c r="C171" s="242">
        <v>1</v>
      </c>
      <c r="D171" s="249"/>
      <c r="E171" s="261"/>
      <c r="F171" s="261" t="s">
        <v>345</v>
      </c>
      <c r="G171" s="261"/>
      <c r="H171" s="261"/>
      <c r="I171" s="262"/>
      <c r="J171" s="261"/>
      <c r="K171" s="262"/>
      <c r="L171" s="261"/>
      <c r="M171" s="261"/>
      <c r="N171" s="264"/>
      <c r="O171" s="261"/>
      <c r="P171" s="264"/>
      <c r="Q171" s="262"/>
      <c r="R171" s="261"/>
      <c r="S171" s="224"/>
      <c r="T171" s="262"/>
      <c r="U171" s="264"/>
      <c r="V171" s="264"/>
      <c r="W171" s="264"/>
      <c r="X171" s="264"/>
      <c r="Y171" s="264"/>
      <c r="Z171" s="270"/>
      <c r="AA171" s="270"/>
      <c r="AB171" s="270"/>
      <c r="AC171" s="150">
        <f t="shared" si="11"/>
        <v>1</v>
      </c>
      <c r="AD171">
        <f t="shared" si="12"/>
        <v>1</v>
      </c>
    </row>
    <row r="172" spans="1:30" ht="15.75" customHeight="1" x14ac:dyDescent="0.2">
      <c r="A172" s="253"/>
      <c r="B172" s="250" t="s">
        <v>267</v>
      </c>
      <c r="C172" s="242">
        <v>1</v>
      </c>
      <c r="D172" s="249"/>
      <c r="E172" s="261"/>
      <c r="F172" s="261"/>
      <c r="G172" s="261"/>
      <c r="H172" s="68"/>
      <c r="I172" s="115"/>
      <c r="J172" s="261"/>
      <c r="K172" s="147"/>
      <c r="L172" s="262" t="s">
        <v>351</v>
      </c>
      <c r="M172" s="263"/>
      <c r="N172" s="124"/>
      <c r="O172" s="207"/>
      <c r="P172" s="147"/>
      <c r="Q172" s="224"/>
      <c r="R172" s="263"/>
      <c r="S172" s="266"/>
      <c r="T172" s="268"/>
      <c r="U172" s="131"/>
      <c r="V172" s="221"/>
      <c r="W172" s="147"/>
      <c r="X172" s="131"/>
      <c r="Y172" s="221"/>
      <c r="Z172" s="221"/>
      <c r="AA172" s="270"/>
      <c r="AB172" s="138"/>
      <c r="AC172" s="150">
        <f t="shared" si="11"/>
        <v>1</v>
      </c>
      <c r="AD172">
        <f t="shared" si="12"/>
        <v>1</v>
      </c>
    </row>
    <row r="173" spans="1:30" ht="15.75" customHeight="1" x14ac:dyDescent="0.2">
      <c r="A173" s="253"/>
      <c r="B173" s="252" t="s">
        <v>268</v>
      </c>
      <c r="C173" s="242">
        <v>1</v>
      </c>
      <c r="D173" s="249"/>
      <c r="E173" s="261"/>
      <c r="F173" s="68"/>
      <c r="G173" s="68"/>
      <c r="H173" s="261"/>
      <c r="I173" s="262"/>
      <c r="J173" s="263"/>
      <c r="K173" s="147"/>
      <c r="L173" s="268"/>
      <c r="M173" s="263"/>
      <c r="N173" s="147"/>
      <c r="O173" s="261"/>
      <c r="P173" s="264"/>
      <c r="Q173" s="262" t="s">
        <v>355</v>
      </c>
      <c r="R173" s="261"/>
      <c r="S173" s="262"/>
      <c r="T173" s="267"/>
      <c r="U173" s="221"/>
      <c r="V173" s="221"/>
      <c r="W173" s="147"/>
      <c r="X173" s="264"/>
      <c r="Y173" s="221"/>
      <c r="Z173" s="221"/>
      <c r="AA173" s="147"/>
      <c r="AB173" s="270"/>
      <c r="AC173" s="150">
        <f t="shared" si="11"/>
        <v>1</v>
      </c>
      <c r="AD173">
        <f t="shared" si="12"/>
        <v>1</v>
      </c>
    </row>
    <row r="174" spans="1:30" ht="15.75" customHeight="1" x14ac:dyDescent="0.2">
      <c r="A174" s="246"/>
      <c r="B174" s="252" t="s">
        <v>109</v>
      </c>
      <c r="C174" s="242">
        <v>1</v>
      </c>
      <c r="D174" s="249"/>
      <c r="E174" s="261"/>
      <c r="F174" s="261" t="s">
        <v>345</v>
      </c>
      <c r="G174" s="261"/>
      <c r="H174" s="261"/>
      <c r="I174" s="262"/>
      <c r="J174" s="261"/>
      <c r="K174" s="264"/>
      <c r="L174" s="262"/>
      <c r="M174" s="261"/>
      <c r="N174" s="264"/>
      <c r="O174" s="263"/>
      <c r="P174" s="264"/>
      <c r="Q174" s="262"/>
      <c r="R174" s="261"/>
      <c r="S174" s="261"/>
      <c r="T174" s="262"/>
      <c r="U174" s="264"/>
      <c r="V174" s="264"/>
      <c r="W174" s="264"/>
      <c r="X174" s="264"/>
      <c r="Y174" s="177"/>
      <c r="Z174" s="270"/>
      <c r="AA174" s="270"/>
      <c r="AB174" s="138"/>
      <c r="AC174" s="150">
        <f t="shared" si="11"/>
        <v>1</v>
      </c>
      <c r="AD174">
        <f t="shared" si="12"/>
        <v>1</v>
      </c>
    </row>
    <row r="175" spans="1:30" ht="15.75" customHeight="1" x14ac:dyDescent="0.2">
      <c r="A175" s="253"/>
      <c r="B175" s="252" t="s">
        <v>197</v>
      </c>
      <c r="C175" s="242">
        <v>1</v>
      </c>
      <c r="D175" s="249"/>
      <c r="E175" s="68"/>
      <c r="F175" s="261" t="s">
        <v>345</v>
      </c>
      <c r="G175" s="261"/>
      <c r="H175" s="261"/>
      <c r="I175" s="262"/>
      <c r="J175" s="261"/>
      <c r="K175" s="264"/>
      <c r="L175" s="262"/>
      <c r="M175" s="261"/>
      <c r="N175" s="264"/>
      <c r="O175" s="261"/>
      <c r="P175" s="264"/>
      <c r="Q175" s="262"/>
      <c r="R175" s="261"/>
      <c r="S175" s="261"/>
      <c r="T175" s="262"/>
      <c r="U175" s="261"/>
      <c r="V175" s="264"/>
      <c r="W175" s="264"/>
      <c r="X175" s="264"/>
      <c r="Y175" s="264"/>
      <c r="Z175" s="270"/>
      <c r="AA175" s="147"/>
      <c r="AB175" s="270"/>
      <c r="AC175" s="150">
        <f t="shared" si="11"/>
        <v>1</v>
      </c>
      <c r="AD175">
        <f t="shared" si="12"/>
        <v>1</v>
      </c>
    </row>
    <row r="176" spans="1:30" ht="15.75" customHeight="1" x14ac:dyDescent="0.2">
      <c r="A176" s="246"/>
      <c r="B176" s="252" t="s">
        <v>263</v>
      </c>
      <c r="C176" s="242">
        <v>1</v>
      </c>
      <c r="D176" s="249"/>
      <c r="E176" s="261"/>
      <c r="F176" s="261"/>
      <c r="G176" s="68"/>
      <c r="H176" s="261"/>
      <c r="I176" s="262" t="s">
        <v>348</v>
      </c>
      <c r="J176" s="263"/>
      <c r="K176" s="264"/>
      <c r="L176" s="262"/>
      <c r="M176" s="261"/>
      <c r="N176" s="264"/>
      <c r="O176" s="261"/>
      <c r="P176" s="124"/>
      <c r="Q176" s="262"/>
      <c r="R176" s="261"/>
      <c r="S176" s="261"/>
      <c r="T176" s="268"/>
      <c r="U176" s="176"/>
      <c r="V176" s="264"/>
      <c r="W176" s="264"/>
      <c r="X176" s="264"/>
      <c r="Y176" s="177"/>
      <c r="Z176" s="131"/>
      <c r="AA176" s="270"/>
      <c r="AB176" s="138"/>
      <c r="AC176" s="150">
        <f t="shared" si="11"/>
        <v>1</v>
      </c>
      <c r="AD176">
        <f t="shared" si="12"/>
        <v>1</v>
      </c>
    </row>
    <row r="177" spans="1:30" ht="15.75" customHeight="1" x14ac:dyDescent="0.2">
      <c r="A177" s="246"/>
      <c r="B177" s="250" t="s">
        <v>272</v>
      </c>
      <c r="C177" s="242">
        <v>1</v>
      </c>
      <c r="D177" s="249"/>
      <c r="E177" s="261"/>
      <c r="F177" s="68"/>
      <c r="G177" s="261"/>
      <c r="H177" s="261"/>
      <c r="I177" s="233"/>
      <c r="J177" s="261"/>
      <c r="K177" s="147"/>
      <c r="L177" s="262"/>
      <c r="M177" s="261"/>
      <c r="N177" s="147"/>
      <c r="O177" s="261"/>
      <c r="P177" s="124"/>
      <c r="Q177" s="224"/>
      <c r="R177" s="142"/>
      <c r="S177" s="261"/>
      <c r="T177" s="262"/>
      <c r="U177" s="264" t="s">
        <v>359</v>
      </c>
      <c r="V177" s="264"/>
      <c r="W177" s="138"/>
      <c r="X177" s="131"/>
      <c r="Y177" s="177"/>
      <c r="Z177" s="221"/>
      <c r="AA177" s="147"/>
      <c r="AB177" s="138"/>
      <c r="AC177" s="150">
        <f t="shared" si="11"/>
        <v>1</v>
      </c>
      <c r="AD177">
        <f t="shared" si="12"/>
        <v>1</v>
      </c>
    </row>
    <row r="178" spans="1:30" ht="15.75" customHeight="1" x14ac:dyDescent="0.2">
      <c r="A178" s="253"/>
      <c r="B178" s="250" t="s">
        <v>273</v>
      </c>
      <c r="C178" s="242">
        <v>1</v>
      </c>
      <c r="D178" s="249"/>
      <c r="E178" s="261"/>
      <c r="F178" s="261"/>
      <c r="G178" s="261" t="s">
        <v>346</v>
      </c>
      <c r="H178" s="68"/>
      <c r="I178" s="115"/>
      <c r="J178" s="261"/>
      <c r="K178" s="147"/>
      <c r="L178" s="267"/>
      <c r="M178" s="263"/>
      <c r="N178" s="124"/>
      <c r="O178" s="263"/>
      <c r="P178" s="147"/>
      <c r="Q178" s="224"/>
      <c r="R178" s="263"/>
      <c r="S178" s="266"/>
      <c r="T178" s="268"/>
      <c r="U178" s="131"/>
      <c r="V178" s="221"/>
      <c r="W178" s="147"/>
      <c r="X178" s="131"/>
      <c r="Y178" s="221"/>
      <c r="Z178" s="221"/>
      <c r="AA178" s="270"/>
      <c r="AB178" s="138"/>
      <c r="AC178" s="150">
        <f t="shared" si="11"/>
        <v>1</v>
      </c>
      <c r="AD178">
        <f t="shared" si="12"/>
        <v>1</v>
      </c>
    </row>
    <row r="179" spans="1:30" ht="15.75" customHeight="1" x14ac:dyDescent="0.2">
      <c r="A179" s="253"/>
      <c r="B179" s="250" t="s">
        <v>274</v>
      </c>
      <c r="C179" s="242">
        <v>1</v>
      </c>
      <c r="D179" s="249"/>
      <c r="E179" s="261"/>
      <c r="F179" s="261"/>
      <c r="G179" s="261"/>
      <c r="H179" s="68"/>
      <c r="I179" s="115"/>
      <c r="J179" s="265" t="s">
        <v>349</v>
      </c>
      <c r="K179" s="147"/>
      <c r="L179" s="267"/>
      <c r="M179" s="263"/>
      <c r="N179" s="124"/>
      <c r="O179" s="263"/>
      <c r="P179" s="147"/>
      <c r="Q179" s="224"/>
      <c r="R179" s="263"/>
      <c r="S179" s="266"/>
      <c r="T179" s="268"/>
      <c r="U179" s="131"/>
      <c r="V179" s="221"/>
      <c r="W179" s="147"/>
      <c r="X179" s="131"/>
      <c r="Y179" s="221"/>
      <c r="Z179" s="221"/>
      <c r="AA179" s="270"/>
      <c r="AB179" s="138"/>
      <c r="AC179" s="150">
        <f t="shared" si="11"/>
        <v>1</v>
      </c>
      <c r="AD179">
        <f t="shared" si="12"/>
        <v>1</v>
      </c>
    </row>
    <row r="180" spans="1:30" ht="15.75" customHeight="1" x14ac:dyDescent="0.2">
      <c r="A180" s="253"/>
      <c r="B180" s="252" t="s">
        <v>241</v>
      </c>
      <c r="C180" s="242">
        <v>1</v>
      </c>
      <c r="D180" s="249"/>
      <c r="E180" s="261"/>
      <c r="F180" s="261" t="s">
        <v>345</v>
      </c>
      <c r="G180" s="68"/>
      <c r="H180" s="68"/>
      <c r="I180" s="262"/>
      <c r="J180" s="261"/>
      <c r="K180" s="147"/>
      <c r="L180" s="262"/>
      <c r="M180" s="261"/>
      <c r="N180" s="147"/>
      <c r="O180" s="207"/>
      <c r="P180" s="124"/>
      <c r="Q180" s="261"/>
      <c r="R180" s="263"/>
      <c r="S180" s="266"/>
      <c r="T180" s="267"/>
      <c r="U180" s="221"/>
      <c r="V180" s="264"/>
      <c r="W180" s="138"/>
      <c r="X180" s="131"/>
      <c r="Y180" s="177"/>
      <c r="Z180" s="270"/>
      <c r="AA180" s="147"/>
      <c r="AB180" s="270"/>
      <c r="AC180" s="150">
        <f t="shared" si="11"/>
        <v>1</v>
      </c>
      <c r="AD180">
        <f t="shared" si="12"/>
        <v>1</v>
      </c>
    </row>
    <row r="181" spans="1:30" ht="15.75" hidden="1" customHeight="1" x14ac:dyDescent="0.2">
      <c r="A181" s="253"/>
      <c r="B181" s="252" t="s">
        <v>240</v>
      </c>
      <c r="C181" s="242"/>
      <c r="D181" s="249"/>
      <c r="E181" s="261"/>
      <c r="F181" s="68"/>
      <c r="G181" s="68"/>
      <c r="H181" s="68"/>
      <c r="I181" s="233"/>
      <c r="J181" s="207"/>
      <c r="K181" s="147"/>
      <c r="L181" s="268"/>
      <c r="M181" s="263"/>
      <c r="N181" s="124"/>
      <c r="O181" s="207"/>
      <c r="P181" s="147"/>
      <c r="Q181" s="147"/>
      <c r="R181" s="263"/>
      <c r="S181" s="266"/>
      <c r="T181" s="268"/>
      <c r="U181" s="264"/>
      <c r="V181" s="221"/>
      <c r="W181" s="147"/>
      <c r="X181" s="255"/>
      <c r="Y181" s="131"/>
      <c r="Z181" s="221"/>
      <c r="AA181" s="138"/>
      <c r="AB181" s="138"/>
      <c r="AC181" s="150">
        <f t="shared" si="11"/>
        <v>0</v>
      </c>
      <c r="AD181">
        <f t="shared" si="12"/>
        <v>0</v>
      </c>
    </row>
    <row r="182" spans="1:30" ht="15.75" customHeight="1" thickBot="1" x14ac:dyDescent="0.25">
      <c r="A182" s="253"/>
      <c r="B182" s="250" t="s">
        <v>277</v>
      </c>
      <c r="C182" s="242">
        <v>1</v>
      </c>
      <c r="D182" s="249"/>
      <c r="E182" s="261"/>
      <c r="F182" s="261" t="s">
        <v>345</v>
      </c>
      <c r="G182" s="68"/>
      <c r="H182" s="68"/>
      <c r="I182" s="115"/>
      <c r="J182" s="265"/>
      <c r="K182" s="147"/>
      <c r="L182" s="267"/>
      <c r="M182" s="263"/>
      <c r="N182" s="142"/>
      <c r="O182" s="207"/>
      <c r="P182" s="263"/>
      <c r="Q182" s="124"/>
      <c r="R182" s="263"/>
      <c r="S182" s="266"/>
      <c r="T182" s="176"/>
      <c r="U182" s="131"/>
      <c r="V182" s="176"/>
      <c r="W182" s="147"/>
      <c r="X182" s="131"/>
      <c r="Y182" s="221"/>
      <c r="Z182" s="221"/>
      <c r="AA182" s="270"/>
      <c r="AB182" s="138"/>
      <c r="AC182" s="150">
        <f t="shared" si="11"/>
        <v>1</v>
      </c>
      <c r="AD182">
        <f t="shared" si="12"/>
        <v>1</v>
      </c>
    </row>
    <row r="183" spans="1:30" ht="15.75" hidden="1" customHeight="1" x14ac:dyDescent="0.2">
      <c r="A183" s="253"/>
      <c r="B183" s="252" t="s">
        <v>278</v>
      </c>
      <c r="C183" s="242"/>
      <c r="D183" s="249"/>
      <c r="E183" s="261" t="s">
        <v>309</v>
      </c>
      <c r="F183" s="68"/>
      <c r="G183" s="68"/>
      <c r="H183" s="68"/>
      <c r="I183" s="233"/>
      <c r="J183" s="207"/>
      <c r="K183" s="147"/>
      <c r="L183" s="268"/>
      <c r="M183" s="263"/>
      <c r="N183" s="124"/>
      <c r="O183" s="207"/>
      <c r="P183" s="147"/>
      <c r="Q183" s="147"/>
      <c r="R183" s="263"/>
      <c r="S183" s="266"/>
      <c r="T183" s="268"/>
      <c r="U183" s="221"/>
      <c r="V183" s="221"/>
      <c r="W183" s="147"/>
      <c r="X183" s="255"/>
      <c r="Y183" s="131"/>
      <c r="Z183" s="221"/>
      <c r="AA183" s="138"/>
      <c r="AB183" s="138"/>
      <c r="AC183" s="150">
        <f t="shared" si="11"/>
        <v>0</v>
      </c>
      <c r="AD183">
        <f t="shared" si="12"/>
        <v>1</v>
      </c>
    </row>
    <row r="184" spans="1:30" ht="15.75" hidden="1" customHeight="1" x14ac:dyDescent="0.2">
      <c r="A184" s="246"/>
      <c r="B184" s="250" t="s">
        <v>129</v>
      </c>
      <c r="C184" s="242"/>
      <c r="D184" s="249"/>
      <c r="E184" s="261"/>
      <c r="F184" s="68"/>
      <c r="G184" s="68"/>
      <c r="H184" s="68"/>
      <c r="I184" s="233"/>
      <c r="J184" s="207"/>
      <c r="K184" s="116"/>
      <c r="L184" s="268"/>
      <c r="M184" s="142"/>
      <c r="N184" s="147"/>
      <c r="O184" s="207"/>
      <c r="P184" s="124"/>
      <c r="Q184" s="147"/>
      <c r="R184" s="263"/>
      <c r="S184" s="266"/>
      <c r="T184" s="267"/>
      <c r="U184" s="131"/>
      <c r="V184" s="131"/>
      <c r="W184" s="138"/>
      <c r="X184" s="255"/>
      <c r="Y184" s="221"/>
      <c r="Z184" s="270"/>
      <c r="AA184" s="147"/>
      <c r="AB184" s="138"/>
      <c r="AC184" s="150">
        <f t="shared" si="11"/>
        <v>0</v>
      </c>
      <c r="AD184">
        <f t="shared" si="12"/>
        <v>0</v>
      </c>
    </row>
    <row r="185" spans="1:30" ht="15.75" hidden="1" customHeight="1" x14ac:dyDescent="0.2">
      <c r="A185" s="253"/>
      <c r="B185" s="252" t="s">
        <v>279</v>
      </c>
      <c r="C185" s="242"/>
      <c r="D185" s="249"/>
      <c r="E185" s="261"/>
      <c r="F185" s="68"/>
      <c r="G185" s="68"/>
      <c r="H185" s="68"/>
      <c r="I185" s="115"/>
      <c r="J185" s="207"/>
      <c r="K185" s="147"/>
      <c r="L185" s="267"/>
      <c r="M185" s="261"/>
      <c r="N185" s="147"/>
      <c r="O185" s="207"/>
      <c r="P185" s="124"/>
      <c r="Q185" s="147"/>
      <c r="R185" s="263"/>
      <c r="S185" s="266"/>
      <c r="T185" s="267"/>
      <c r="U185" s="131"/>
      <c r="V185" s="131"/>
      <c r="W185" s="138"/>
      <c r="X185" s="255"/>
      <c r="Y185" s="221"/>
      <c r="Z185" s="221"/>
      <c r="AA185" s="147"/>
      <c r="AB185" s="138"/>
      <c r="AC185" s="150">
        <f t="shared" si="11"/>
        <v>0</v>
      </c>
      <c r="AD185">
        <f t="shared" si="12"/>
        <v>0</v>
      </c>
    </row>
    <row r="186" spans="1:30" ht="15.75" hidden="1" customHeight="1" x14ac:dyDescent="0.2">
      <c r="A186" s="246"/>
      <c r="B186" s="250" t="s">
        <v>221</v>
      </c>
      <c r="C186" s="242"/>
      <c r="D186" s="249"/>
      <c r="E186" s="261"/>
      <c r="F186" s="68"/>
      <c r="G186" s="68"/>
      <c r="H186" s="68"/>
      <c r="I186" s="233"/>
      <c r="J186" s="207"/>
      <c r="K186" s="116"/>
      <c r="L186" s="268"/>
      <c r="M186" s="142"/>
      <c r="N186" s="147"/>
      <c r="O186" s="207"/>
      <c r="P186" s="124"/>
      <c r="Q186" s="147"/>
      <c r="R186" s="263"/>
      <c r="S186" s="266"/>
      <c r="T186" s="267"/>
      <c r="U186" s="131"/>
      <c r="V186" s="131"/>
      <c r="W186" s="138"/>
      <c r="X186" s="255"/>
      <c r="Y186" s="221"/>
      <c r="Z186" s="270"/>
      <c r="AA186" s="147"/>
      <c r="AB186" s="138"/>
      <c r="AC186" s="150">
        <f t="shared" si="11"/>
        <v>0</v>
      </c>
      <c r="AD186">
        <f t="shared" si="12"/>
        <v>0</v>
      </c>
    </row>
    <row r="187" spans="1:30" ht="15.75" hidden="1" customHeight="1" x14ac:dyDescent="0.2">
      <c r="A187" s="253"/>
      <c r="B187" s="250" t="s">
        <v>281</v>
      </c>
      <c r="C187" s="242"/>
      <c r="D187" s="249"/>
      <c r="E187" s="261"/>
      <c r="F187" s="68"/>
      <c r="G187" s="68"/>
      <c r="H187" s="68"/>
      <c r="I187" s="262"/>
      <c r="J187" s="207"/>
      <c r="K187" s="147"/>
      <c r="L187" s="268"/>
      <c r="M187" s="263"/>
      <c r="N187" s="147"/>
      <c r="O187" s="122"/>
      <c r="P187" s="147"/>
      <c r="Q187" s="124"/>
      <c r="R187" s="261"/>
      <c r="S187" s="224"/>
      <c r="T187" s="262"/>
      <c r="U187" s="221"/>
      <c r="V187" s="221"/>
      <c r="W187" s="264"/>
      <c r="X187" s="255"/>
      <c r="Y187" s="221"/>
      <c r="Z187" s="131"/>
      <c r="AA187" s="147"/>
      <c r="AB187" s="138"/>
      <c r="AC187" s="150">
        <f t="shared" si="11"/>
        <v>0</v>
      </c>
      <c r="AD187">
        <f t="shared" si="12"/>
        <v>0</v>
      </c>
    </row>
    <row r="188" spans="1:30" ht="15.75" hidden="1" customHeight="1" x14ac:dyDescent="0.2">
      <c r="A188" s="253"/>
      <c r="B188" s="252" t="s">
        <v>250</v>
      </c>
      <c r="C188" s="242"/>
      <c r="D188" s="249"/>
      <c r="E188" s="261"/>
      <c r="F188" s="68"/>
      <c r="G188" s="68"/>
      <c r="H188" s="68"/>
      <c r="I188" s="70"/>
      <c r="J188" s="207"/>
      <c r="K188" s="116"/>
      <c r="L188" s="268"/>
      <c r="M188" s="142"/>
      <c r="N188" s="147"/>
      <c r="O188" s="207"/>
      <c r="P188" s="124"/>
      <c r="Q188" s="147"/>
      <c r="R188" s="263"/>
      <c r="S188" s="266"/>
      <c r="T188" s="267"/>
      <c r="U188" s="131"/>
      <c r="V188" s="131"/>
      <c r="W188" s="138"/>
      <c r="X188" s="255"/>
      <c r="Y188" s="221"/>
      <c r="Z188" s="221"/>
      <c r="AA188" s="147"/>
      <c r="AB188" s="270"/>
      <c r="AC188" s="150">
        <f t="shared" si="11"/>
        <v>0</v>
      </c>
      <c r="AD188">
        <f t="shared" si="12"/>
        <v>0</v>
      </c>
    </row>
    <row r="189" spans="1:30" ht="15.75" hidden="1" customHeight="1" thickBot="1" x14ac:dyDescent="0.25">
      <c r="A189" s="253"/>
      <c r="B189" s="252" t="s">
        <v>186</v>
      </c>
      <c r="C189" s="242"/>
      <c r="D189" s="249"/>
      <c r="E189" s="261"/>
      <c r="F189" s="261"/>
      <c r="G189" s="68"/>
      <c r="H189" s="261"/>
      <c r="I189" s="68"/>
      <c r="J189" s="207"/>
      <c r="K189" s="147"/>
      <c r="L189" s="267"/>
      <c r="M189" s="261"/>
      <c r="N189" s="147"/>
      <c r="O189" s="207"/>
      <c r="P189" s="124"/>
      <c r="Q189" s="261"/>
      <c r="R189" s="263"/>
      <c r="S189" s="147"/>
      <c r="T189" s="131"/>
      <c r="U189" s="127"/>
      <c r="V189" s="131"/>
      <c r="W189" s="136"/>
      <c r="X189" s="264"/>
      <c r="Y189" s="264"/>
      <c r="Z189" s="221"/>
      <c r="AA189" s="138"/>
      <c r="AB189" s="138"/>
      <c r="AC189" s="150">
        <f t="shared" si="11"/>
        <v>0</v>
      </c>
      <c r="AD189">
        <f t="shared" si="12"/>
        <v>0</v>
      </c>
    </row>
    <row r="190" spans="1:30" ht="21" customHeight="1" thickBot="1" x14ac:dyDescent="0.25">
      <c r="B190" s="229"/>
      <c r="C190" s="294">
        <f>COUNTA(C8:C189)</f>
        <v>89</v>
      </c>
      <c r="D190" s="231"/>
      <c r="E190" s="294"/>
      <c r="F190" s="294">
        <f t="shared" ref="F190:AB190" si="13">COUNTA(F8:F189)</f>
        <v>46</v>
      </c>
      <c r="G190" s="294">
        <f t="shared" si="13"/>
        <v>41</v>
      </c>
      <c r="H190" s="294">
        <f t="shared" si="13"/>
        <v>36</v>
      </c>
      <c r="I190" s="294">
        <f t="shared" si="13"/>
        <v>24</v>
      </c>
      <c r="J190" s="294">
        <f t="shared" si="13"/>
        <v>38</v>
      </c>
      <c r="K190" s="294">
        <f t="shared" si="13"/>
        <v>31</v>
      </c>
      <c r="L190" s="294">
        <f t="shared" si="13"/>
        <v>38</v>
      </c>
      <c r="M190" s="294">
        <f t="shared" si="13"/>
        <v>37</v>
      </c>
      <c r="N190" s="294">
        <f t="shared" si="13"/>
        <v>34</v>
      </c>
      <c r="O190" s="294">
        <f t="shared" si="13"/>
        <v>38</v>
      </c>
      <c r="P190" s="294">
        <f t="shared" si="13"/>
        <v>30</v>
      </c>
      <c r="Q190" s="294">
        <f t="shared" si="13"/>
        <v>33</v>
      </c>
      <c r="R190" s="294">
        <f t="shared" si="13"/>
        <v>34</v>
      </c>
      <c r="S190" s="294">
        <f t="shared" si="13"/>
        <v>42</v>
      </c>
      <c r="T190" s="294">
        <f t="shared" si="13"/>
        <v>28</v>
      </c>
      <c r="U190" s="294">
        <f t="shared" si="13"/>
        <v>39</v>
      </c>
      <c r="V190" s="294">
        <f t="shared" si="13"/>
        <v>31</v>
      </c>
      <c r="W190" s="294">
        <f t="shared" si="13"/>
        <v>29</v>
      </c>
      <c r="X190" s="294">
        <f t="shared" si="13"/>
        <v>31</v>
      </c>
      <c r="Y190" s="294">
        <f t="shared" si="13"/>
        <v>0</v>
      </c>
      <c r="Z190" s="294">
        <f t="shared" si="13"/>
        <v>0</v>
      </c>
      <c r="AA190" s="294">
        <f t="shared" si="13"/>
        <v>0</v>
      </c>
      <c r="AB190" s="294">
        <f t="shared" si="13"/>
        <v>0</v>
      </c>
      <c r="AC190" s="294"/>
    </row>
    <row r="191" spans="1:30" x14ac:dyDescent="0.2">
      <c r="AC191">
        <f>SUM(F192:AA192)</f>
        <v>0</v>
      </c>
    </row>
    <row r="192" spans="1:30" x14ac:dyDescent="0.2">
      <c r="F192">
        <v>0</v>
      </c>
      <c r="G192">
        <f>G6*30</f>
        <v>0</v>
      </c>
      <c r="H192">
        <f>H6*33</f>
        <v>0</v>
      </c>
      <c r="I192">
        <f>I6*33</f>
        <v>0</v>
      </c>
      <c r="J192">
        <f>J6*25</f>
        <v>0</v>
      </c>
      <c r="K192">
        <f>K6*23</f>
        <v>0</v>
      </c>
      <c r="L192">
        <f>L6*30</f>
        <v>0</v>
      </c>
      <c r="M192">
        <f>M6*23</f>
        <v>0</v>
      </c>
      <c r="N192">
        <f>N6*24</f>
        <v>0</v>
      </c>
      <c r="P192">
        <f>P6*24</f>
        <v>0</v>
      </c>
      <c r="Q192">
        <f>Q6*16</f>
        <v>0</v>
      </c>
      <c r="R192">
        <f>R6*16</f>
        <v>0</v>
      </c>
      <c r="S192">
        <f>S6*20</f>
        <v>0</v>
      </c>
      <c r="T192">
        <f>T6*17</f>
        <v>0</v>
      </c>
      <c r="U192">
        <f>U6*16</f>
        <v>0</v>
      </c>
      <c r="V192">
        <f>24*V6</f>
        <v>0</v>
      </c>
      <c r="W192">
        <f>W6*19</f>
        <v>0</v>
      </c>
      <c r="X192">
        <f>X6*8</f>
        <v>0</v>
      </c>
      <c r="Y192">
        <f>Y6*21</f>
        <v>0</v>
      </c>
      <c r="Z192">
        <f>Z6*26</f>
        <v>0</v>
      </c>
      <c r="AA192">
        <f>AA6*25</f>
        <v>0</v>
      </c>
      <c r="AB192">
        <f>AB6*31</f>
        <v>0</v>
      </c>
    </row>
    <row r="193" spans="4:29" x14ac:dyDescent="0.2">
      <c r="F193" s="145">
        <f>F7*36</f>
        <v>0</v>
      </c>
      <c r="G193" s="145">
        <f>G7*35</f>
        <v>0</v>
      </c>
      <c r="H193" s="145">
        <f>H7*31</f>
        <v>0</v>
      </c>
      <c r="I193" s="145">
        <f>I7*30</f>
        <v>0</v>
      </c>
      <c r="J193">
        <f>J7*29</f>
        <v>0</v>
      </c>
      <c r="K193">
        <f>K7*26</f>
        <v>0</v>
      </c>
      <c r="L193">
        <f>L7*24</f>
        <v>0</v>
      </c>
      <c r="M193">
        <f>M7*34</f>
        <v>0</v>
      </c>
      <c r="N193">
        <f>N7*25</f>
        <v>0</v>
      </c>
      <c r="P193">
        <f>P7*25</f>
        <v>0</v>
      </c>
      <c r="Q193">
        <f>Q7*31</f>
        <v>0</v>
      </c>
      <c r="R193">
        <f>R7*26</f>
        <v>0</v>
      </c>
      <c r="S193">
        <f>S7*23</f>
        <v>0</v>
      </c>
      <c r="T193">
        <f>T7*23</f>
        <v>0</v>
      </c>
      <c r="U193" s="145">
        <f>U7*29</f>
        <v>0</v>
      </c>
      <c r="V193">
        <f>30*V7</f>
        <v>0</v>
      </c>
      <c r="W193">
        <f>W7*28</f>
        <v>0</v>
      </c>
      <c r="X193">
        <f>X7*29</f>
        <v>0</v>
      </c>
      <c r="Y193">
        <f>Y7*27</f>
        <v>0</v>
      </c>
      <c r="Z193">
        <f>Z7*36</f>
        <v>0</v>
      </c>
      <c r="AA193">
        <f>AA7*29</f>
        <v>0</v>
      </c>
      <c r="AB193">
        <f>AB7*30</f>
        <v>0</v>
      </c>
      <c r="AC193" s="218">
        <f>SUM(F194:AB194)</f>
        <v>0</v>
      </c>
    </row>
    <row r="194" spans="4:29" x14ac:dyDescent="0.2">
      <c r="D194" s="1"/>
      <c r="F194">
        <f t="shared" ref="F194:N194" si="14">SUM(F192:F193)</f>
        <v>0</v>
      </c>
      <c r="G194">
        <f t="shared" si="14"/>
        <v>0</v>
      </c>
      <c r="H194">
        <f t="shared" si="14"/>
        <v>0</v>
      </c>
      <c r="I194">
        <f t="shared" si="14"/>
        <v>0</v>
      </c>
      <c r="J194">
        <f t="shared" si="14"/>
        <v>0</v>
      </c>
      <c r="K194">
        <f t="shared" si="14"/>
        <v>0</v>
      </c>
      <c r="L194">
        <f t="shared" si="14"/>
        <v>0</v>
      </c>
      <c r="M194">
        <f t="shared" si="14"/>
        <v>0</v>
      </c>
      <c r="N194">
        <f t="shared" si="14"/>
        <v>0</v>
      </c>
      <c r="P194">
        <f t="shared" ref="P194:AB194" si="15">SUM(P192:P193)</f>
        <v>0</v>
      </c>
      <c r="Q194">
        <f t="shared" si="15"/>
        <v>0</v>
      </c>
      <c r="R194">
        <f t="shared" si="15"/>
        <v>0</v>
      </c>
      <c r="S194">
        <f t="shared" si="15"/>
        <v>0</v>
      </c>
      <c r="T194">
        <f t="shared" si="15"/>
        <v>0</v>
      </c>
      <c r="U194">
        <f t="shared" si="15"/>
        <v>0</v>
      </c>
      <c r="V194">
        <f t="shared" si="15"/>
        <v>0</v>
      </c>
      <c r="W194">
        <f t="shared" si="15"/>
        <v>0</v>
      </c>
      <c r="X194">
        <f t="shared" si="15"/>
        <v>0</v>
      </c>
      <c r="Y194">
        <f t="shared" si="15"/>
        <v>0</v>
      </c>
      <c r="Z194">
        <f t="shared" si="15"/>
        <v>0</v>
      </c>
      <c r="AA194">
        <f t="shared" si="15"/>
        <v>0</v>
      </c>
      <c r="AB194">
        <f t="shared" si="15"/>
        <v>0</v>
      </c>
      <c r="AC194" s="218">
        <f>SUM(F194:AB194)</f>
        <v>0</v>
      </c>
    </row>
  </sheetData>
  <sortState xmlns:xlrd2="http://schemas.microsoft.com/office/spreadsheetml/2017/richdata2" ref="A8:AB182">
    <sortCondition descending="1" ref="C8:C182"/>
    <sortCondition ref="D8:D182" customList="++/+/+/+,++/++/+,++/++,++/+/+,++/+,+/+/+,++,+/+,+"/>
    <sortCondition ref="B8:B182"/>
  </sortState>
  <mergeCells count="3">
    <mergeCell ref="A1:AB1"/>
    <mergeCell ref="B2:D2"/>
    <mergeCell ref="K2:O2"/>
  </mergeCells>
  <pageMargins left="0.47244094488188981" right="0.47244094488188981" top="0.11811023622047245" bottom="0.15748031496062992" header="0.51181102362204722" footer="0.51181102362204722"/>
  <pageSetup paperSize="8" scale="74"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79"/>
  <sheetViews>
    <sheetView zoomScale="90" zoomScaleNormal="90" workbookViewId="0">
      <pane xSplit="4" ySplit="7" topLeftCell="E35" activePane="bottomRight" state="frozen"/>
      <selection pane="topRight" activeCell="K1" sqref="K1"/>
      <selection pane="bottomLeft" activeCell="A7" sqref="A7"/>
      <selection pane="bottomRight" activeCell="B68" sqref="B68"/>
    </sheetView>
  </sheetViews>
  <sheetFormatPr baseColWidth="10" defaultColWidth="11.42578125" defaultRowHeight="12.75" x14ac:dyDescent="0.2"/>
  <cols>
    <col min="1" max="1" width="6.85546875" customWidth="1"/>
    <col min="2" max="2" width="28.140625" customWidth="1"/>
    <col min="3" max="3" width="8.85546875" customWidth="1"/>
    <col min="4" max="4" width="17.2851562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7" width="5.28515625" customWidth="1"/>
    <col min="28" max="29" width="5.2851562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368</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44136</v>
      </c>
      <c r="E5" s="193" t="s">
        <v>313</v>
      </c>
      <c r="F5" s="194">
        <v>40</v>
      </c>
      <c r="G5" s="194"/>
      <c r="H5" s="182"/>
      <c r="I5" s="194"/>
      <c r="J5" s="194"/>
      <c r="K5" s="182"/>
      <c r="L5" s="194"/>
      <c r="M5" s="194"/>
      <c r="N5" s="194"/>
      <c r="O5" s="194"/>
      <c r="P5" s="194"/>
      <c r="Q5" s="194"/>
      <c r="R5" s="179"/>
      <c r="S5" s="179"/>
      <c r="T5" s="179"/>
      <c r="U5" s="179"/>
      <c r="V5" s="179"/>
      <c r="W5" s="179"/>
      <c r="X5" s="179"/>
      <c r="Y5" s="179"/>
      <c r="Z5" s="179"/>
      <c r="AA5" s="179"/>
      <c r="AB5" s="179"/>
      <c r="AC5" s="195"/>
      <c r="AD5" s="130">
        <f>SUM(F5:I5,K5:O5,Q5:AC5)</f>
        <v>40</v>
      </c>
      <c r="AE5" s="1">
        <v>1</v>
      </c>
      <c r="AF5" s="38"/>
      <c r="AG5" s="39"/>
      <c r="AH5" s="23"/>
      <c r="AI5" s="1"/>
      <c r="AJ5" s="38"/>
      <c r="AK5" s="39"/>
      <c r="AL5" s="39"/>
      <c r="AM5" s="1"/>
      <c r="AN5" s="38"/>
      <c r="AO5" s="40"/>
      <c r="AP5" s="45"/>
      <c r="AQ5" s="46">
        <f>AD5/AE5</f>
        <v>40</v>
      </c>
      <c r="AR5" s="33"/>
    </row>
    <row r="6" spans="1:56" ht="16.5" thickBot="1" x14ac:dyDescent="0.3">
      <c r="B6" s="3"/>
      <c r="C6" s="185"/>
      <c r="D6" s="186"/>
      <c r="E6" s="187" t="s">
        <v>314</v>
      </c>
      <c r="F6" s="337"/>
      <c r="G6" s="259"/>
      <c r="H6" s="239"/>
      <c r="I6" s="213"/>
      <c r="J6" s="259"/>
      <c r="K6" s="239"/>
      <c r="L6" s="239"/>
      <c r="M6" s="239"/>
      <c r="N6" s="239"/>
      <c r="O6" s="239"/>
      <c r="P6" s="239"/>
      <c r="Q6" s="239"/>
      <c r="R6" s="208"/>
      <c r="S6" s="241"/>
      <c r="T6" s="208"/>
      <c r="U6" s="208"/>
      <c r="V6" s="208"/>
      <c r="W6" s="208"/>
      <c r="X6" s="239"/>
      <c r="Y6" s="239"/>
      <c r="Z6" s="239"/>
      <c r="AA6" s="208"/>
      <c r="AB6" s="208"/>
      <c r="AC6" s="208"/>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c r="F7" s="336"/>
      <c r="G7" s="210"/>
      <c r="H7" s="210"/>
      <c r="I7" s="213"/>
      <c r="J7" s="243"/>
      <c r="K7" s="213"/>
      <c r="L7" s="213"/>
      <c r="M7" s="213"/>
      <c r="N7" s="213"/>
      <c r="O7" s="213"/>
      <c r="P7" s="180" t="s">
        <v>369</v>
      </c>
      <c r="Q7" s="210"/>
      <c r="R7" s="213"/>
      <c r="S7" s="210"/>
      <c r="T7" s="210"/>
      <c r="U7" s="213"/>
      <c r="V7" s="211"/>
      <c r="W7" s="210"/>
      <c r="X7" s="213"/>
      <c r="Y7" s="213"/>
      <c r="Z7" s="213"/>
      <c r="AA7" s="213"/>
      <c r="AB7" s="213"/>
      <c r="AC7" s="211"/>
      <c r="AD7">
        <f>COUNTA(E7:O7,Q7:AC7)</f>
        <v>0</v>
      </c>
      <c r="AE7">
        <f>SUM(G7:AD7)</f>
        <v>0</v>
      </c>
      <c r="AF7">
        <v>13.7</v>
      </c>
      <c r="AG7">
        <v>76</v>
      </c>
      <c r="AH7" t="s">
        <v>17</v>
      </c>
      <c r="AJ7">
        <v>17</v>
      </c>
      <c r="AK7">
        <v>87</v>
      </c>
      <c r="AN7" s="24">
        <v>13</v>
      </c>
      <c r="AO7" s="25">
        <v>71.11</v>
      </c>
      <c r="AP7" s="25"/>
      <c r="AQ7" s="33"/>
      <c r="AR7" s="33"/>
    </row>
    <row r="8" spans="1:56" ht="15.75" customHeight="1" x14ac:dyDescent="0.2">
      <c r="A8" s="247">
        <v>1</v>
      </c>
      <c r="B8" s="248" t="s">
        <v>58</v>
      </c>
      <c r="C8" s="242">
        <v>1</v>
      </c>
      <c r="D8" s="249" t="s">
        <v>19</v>
      </c>
      <c r="E8" s="261"/>
      <c r="F8" s="261" t="s">
        <v>370</v>
      </c>
      <c r="G8" s="261"/>
      <c r="H8" s="261"/>
      <c r="I8" s="261"/>
      <c r="J8" s="261"/>
      <c r="K8" s="261"/>
      <c r="L8" s="261"/>
      <c r="M8" s="261"/>
      <c r="N8" s="261"/>
      <c r="O8" s="261"/>
      <c r="P8" s="261"/>
      <c r="Q8" s="261"/>
      <c r="R8" s="261"/>
      <c r="S8" s="261"/>
      <c r="T8" s="263"/>
      <c r="U8" s="261"/>
      <c r="V8" s="261"/>
      <c r="W8" s="261"/>
      <c r="X8" s="261"/>
      <c r="Y8" s="261"/>
      <c r="Z8" s="261"/>
      <c r="AA8" s="270"/>
      <c r="AB8" s="147"/>
      <c r="AC8" s="270"/>
      <c r="AD8" s="150">
        <f t="shared" ref="AD8:AD39" si="0">COUNTA(F8:I8,K8:O8,Q8:AC8)</f>
        <v>1</v>
      </c>
      <c r="AE8">
        <f t="shared" ref="AE8:AE70" si="1">COUNTA(E8:AC8)</f>
        <v>1</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246"/>
      <c r="B9" s="250" t="s">
        <v>48</v>
      </c>
      <c r="C9" s="242">
        <v>1</v>
      </c>
      <c r="D9" s="251" t="s">
        <v>19</v>
      </c>
      <c r="E9" s="261"/>
      <c r="F9" s="261" t="s">
        <v>370</v>
      </c>
      <c r="G9" s="261"/>
      <c r="H9" s="261"/>
      <c r="I9" s="261"/>
      <c r="J9" s="261"/>
      <c r="K9" s="261"/>
      <c r="L9" s="261"/>
      <c r="M9" s="261"/>
      <c r="N9" s="261"/>
      <c r="O9" s="261"/>
      <c r="P9" s="261"/>
      <c r="Q9" s="261"/>
      <c r="R9" s="261"/>
      <c r="S9" s="261"/>
      <c r="T9" s="261"/>
      <c r="U9" s="261"/>
      <c r="V9" s="264"/>
      <c r="W9" s="264"/>
      <c r="X9" s="261"/>
      <c r="Y9" s="264"/>
      <c r="Z9" s="261"/>
      <c r="AA9" s="270"/>
      <c r="AB9" s="270"/>
      <c r="AC9" s="270"/>
      <c r="AD9" s="150">
        <f t="shared" si="0"/>
        <v>1</v>
      </c>
      <c r="AE9">
        <f t="shared" si="1"/>
        <v>1</v>
      </c>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247"/>
      <c r="B10" s="250" t="s">
        <v>79</v>
      </c>
      <c r="C10" s="242">
        <v>1</v>
      </c>
      <c r="D10" s="249" t="s">
        <v>19</v>
      </c>
      <c r="E10" s="261"/>
      <c r="F10" s="261" t="s">
        <v>370</v>
      </c>
      <c r="G10" s="261"/>
      <c r="H10" s="261"/>
      <c r="I10" s="261"/>
      <c r="J10" s="261"/>
      <c r="K10" s="261"/>
      <c r="L10" s="261"/>
      <c r="M10" s="261"/>
      <c r="N10" s="261"/>
      <c r="O10" s="261"/>
      <c r="P10" s="261"/>
      <c r="Q10" s="261"/>
      <c r="R10" s="261"/>
      <c r="S10" s="261"/>
      <c r="T10" s="261"/>
      <c r="U10" s="261"/>
      <c r="V10" s="261"/>
      <c r="W10" s="261"/>
      <c r="X10" s="261"/>
      <c r="Y10" s="261"/>
      <c r="Z10" s="261"/>
      <c r="AA10" s="270"/>
      <c r="AB10" s="270"/>
      <c r="AC10" s="270"/>
      <c r="AD10" s="150">
        <f t="shared" si="0"/>
        <v>1</v>
      </c>
      <c r="AE10">
        <f t="shared" si="1"/>
        <v>1</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46"/>
      <c r="B11" s="250" t="s">
        <v>55</v>
      </c>
      <c r="C11" s="242">
        <v>1</v>
      </c>
      <c r="D11" s="249" t="s">
        <v>19</v>
      </c>
      <c r="E11" s="261"/>
      <c r="F11" s="261" t="s">
        <v>370</v>
      </c>
      <c r="G11" s="261"/>
      <c r="H11" s="261"/>
      <c r="I11" s="261"/>
      <c r="J11" s="261"/>
      <c r="K11" s="261"/>
      <c r="L11" s="261"/>
      <c r="M11" s="261"/>
      <c r="N11" s="261"/>
      <c r="O11" s="261"/>
      <c r="P11" s="261"/>
      <c r="Q11" s="70"/>
      <c r="R11" s="261"/>
      <c r="S11" s="261"/>
      <c r="T11" s="261"/>
      <c r="U11" s="261"/>
      <c r="V11" s="261"/>
      <c r="W11" s="261"/>
      <c r="X11" s="261"/>
      <c r="Y11" s="261"/>
      <c r="Z11" s="261"/>
      <c r="AA11" s="270"/>
      <c r="AB11" s="270"/>
      <c r="AC11" s="270"/>
      <c r="AD11" s="150">
        <f t="shared" si="0"/>
        <v>1</v>
      </c>
      <c r="AE11">
        <f t="shared" si="1"/>
        <v>1</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53"/>
      <c r="B12" s="250" t="s">
        <v>35</v>
      </c>
      <c r="C12" s="242">
        <v>1</v>
      </c>
      <c r="D12" s="249" t="s">
        <v>19</v>
      </c>
      <c r="E12" s="261"/>
      <c r="F12" s="261" t="s">
        <v>370</v>
      </c>
      <c r="G12" s="261"/>
      <c r="H12" s="261"/>
      <c r="I12" s="68"/>
      <c r="J12" s="261"/>
      <c r="K12" s="261"/>
      <c r="L12" s="261"/>
      <c r="M12" s="261"/>
      <c r="N12" s="261"/>
      <c r="O12" s="261"/>
      <c r="P12" s="261"/>
      <c r="Q12" s="261"/>
      <c r="R12" s="263"/>
      <c r="S12" s="261"/>
      <c r="T12" s="261"/>
      <c r="U12" s="261"/>
      <c r="V12" s="261"/>
      <c r="W12" s="261"/>
      <c r="X12" s="264"/>
      <c r="Y12" s="298"/>
      <c r="Z12" s="176"/>
      <c r="AA12" s="221"/>
      <c r="AB12" s="270"/>
      <c r="AC12" s="270"/>
      <c r="AD12" s="150">
        <f t="shared" si="0"/>
        <v>1</v>
      </c>
      <c r="AE12">
        <f t="shared" si="1"/>
        <v>1</v>
      </c>
      <c r="AI12" s="31"/>
      <c r="AJ12" s="6"/>
      <c r="AK12" s="6"/>
      <c r="AL12" s="6"/>
      <c r="AM12" s="31"/>
      <c r="AN12" s="31"/>
      <c r="AO12" s="31"/>
      <c r="AP12" s="31"/>
      <c r="AQ12" s="6"/>
    </row>
    <row r="13" spans="1:56" ht="15.75" customHeight="1" x14ac:dyDescent="0.2">
      <c r="A13" s="128">
        <v>6</v>
      </c>
      <c r="B13" s="252" t="s">
        <v>44</v>
      </c>
      <c r="C13" s="242">
        <v>1</v>
      </c>
      <c r="D13" s="249"/>
      <c r="E13" s="261"/>
      <c r="F13" s="261" t="s">
        <v>370</v>
      </c>
      <c r="G13" s="261"/>
      <c r="H13" s="261"/>
      <c r="I13" s="261"/>
      <c r="J13" s="264"/>
      <c r="K13" s="261"/>
      <c r="L13" s="264"/>
      <c r="M13" s="261"/>
      <c r="N13" s="261"/>
      <c r="O13" s="261"/>
      <c r="P13" s="261"/>
      <c r="Q13" s="261"/>
      <c r="R13" s="261"/>
      <c r="S13" s="261"/>
      <c r="T13" s="261"/>
      <c r="U13" s="261"/>
      <c r="V13" s="261"/>
      <c r="W13" s="176"/>
      <c r="X13" s="261"/>
      <c r="Y13" s="261"/>
      <c r="Z13" s="261"/>
      <c r="AA13" s="149"/>
      <c r="AB13" s="116"/>
      <c r="AC13" s="138"/>
      <c r="AD13" s="150">
        <f t="shared" si="0"/>
        <v>1</v>
      </c>
      <c r="AE13">
        <f t="shared" si="1"/>
        <v>1</v>
      </c>
      <c r="AI13" s="31"/>
    </row>
    <row r="14" spans="1:56" ht="15.75" customHeight="1" x14ac:dyDescent="0.2">
      <c r="A14" s="246"/>
      <c r="B14" s="252" t="s">
        <v>124</v>
      </c>
      <c r="C14" s="242">
        <v>1</v>
      </c>
      <c r="D14" s="249"/>
      <c r="E14" s="261"/>
      <c r="F14" s="261" t="s">
        <v>370</v>
      </c>
      <c r="G14" s="261"/>
      <c r="H14" s="68"/>
      <c r="I14" s="70"/>
      <c r="J14" s="263"/>
      <c r="K14" s="261"/>
      <c r="L14" s="70"/>
      <c r="M14" s="176"/>
      <c r="N14" s="142"/>
      <c r="O14" s="263"/>
      <c r="P14" s="263"/>
      <c r="Q14" s="261"/>
      <c r="R14" s="263"/>
      <c r="S14" s="263"/>
      <c r="T14" s="263"/>
      <c r="U14" s="261"/>
      <c r="V14" s="261"/>
      <c r="W14" s="261"/>
      <c r="X14" s="261"/>
      <c r="Y14" s="264"/>
      <c r="Z14" s="261"/>
      <c r="AA14" s="270"/>
      <c r="AB14" s="270"/>
      <c r="AC14" s="138"/>
      <c r="AD14" s="150">
        <f t="shared" si="0"/>
        <v>1</v>
      </c>
      <c r="AE14">
        <f t="shared" si="1"/>
        <v>1</v>
      </c>
      <c r="AI14" s="31"/>
      <c r="AM14" s="31"/>
      <c r="AN14" s="31"/>
      <c r="AO14" s="31"/>
      <c r="AP14" s="31"/>
      <c r="AQ14" s="6" t="s">
        <v>34</v>
      </c>
    </row>
    <row r="15" spans="1:56" ht="15.75" customHeight="1" x14ac:dyDescent="0.2">
      <c r="A15" s="253"/>
      <c r="B15" s="252" t="s">
        <v>46</v>
      </c>
      <c r="C15" s="242">
        <v>1</v>
      </c>
      <c r="D15" s="251"/>
      <c r="E15" s="261"/>
      <c r="F15" s="261" t="s">
        <v>370</v>
      </c>
      <c r="G15" s="261"/>
      <c r="H15" s="261"/>
      <c r="I15" s="261"/>
      <c r="J15" s="261"/>
      <c r="K15" s="261"/>
      <c r="L15" s="261"/>
      <c r="M15" s="261"/>
      <c r="N15" s="261"/>
      <c r="O15" s="261"/>
      <c r="P15" s="263"/>
      <c r="Q15" s="261"/>
      <c r="R15" s="261"/>
      <c r="S15" s="261"/>
      <c r="T15" s="261"/>
      <c r="U15" s="261"/>
      <c r="V15" s="261"/>
      <c r="W15" s="261"/>
      <c r="X15" s="261"/>
      <c r="Y15" s="261"/>
      <c r="Z15" s="264"/>
      <c r="AA15" s="221"/>
      <c r="AB15" s="270"/>
      <c r="AC15" s="270"/>
      <c r="AD15" s="150">
        <f t="shared" si="0"/>
        <v>1</v>
      </c>
      <c r="AE15">
        <f t="shared" si="1"/>
        <v>1</v>
      </c>
      <c r="AI15" s="31"/>
    </row>
    <row r="16" spans="1:56" ht="15.75" customHeight="1" x14ac:dyDescent="0.2">
      <c r="A16" s="253"/>
      <c r="B16" s="252" t="s">
        <v>98</v>
      </c>
      <c r="C16" s="242">
        <v>1</v>
      </c>
      <c r="D16" s="249"/>
      <c r="E16" s="261"/>
      <c r="F16" s="261" t="s">
        <v>370</v>
      </c>
      <c r="G16" s="261"/>
      <c r="H16" s="261"/>
      <c r="I16" s="68"/>
      <c r="J16" s="261"/>
      <c r="K16" s="261"/>
      <c r="L16" s="263"/>
      <c r="M16" s="261"/>
      <c r="N16" s="263"/>
      <c r="O16" s="142"/>
      <c r="P16" s="142"/>
      <c r="Q16" s="261"/>
      <c r="R16" s="70"/>
      <c r="S16" s="261"/>
      <c r="T16" s="261"/>
      <c r="U16" s="261"/>
      <c r="V16" s="261"/>
      <c r="W16" s="261"/>
      <c r="X16" s="263"/>
      <c r="Y16" s="175"/>
      <c r="Z16" s="261"/>
      <c r="AA16" s="270"/>
      <c r="AB16" s="270"/>
      <c r="AC16" s="270"/>
      <c r="AD16" s="150">
        <f t="shared" si="0"/>
        <v>1</v>
      </c>
      <c r="AE16">
        <f t="shared" si="1"/>
        <v>1</v>
      </c>
      <c r="AI16" s="31"/>
      <c r="AQ16" s="34"/>
    </row>
    <row r="17" spans="1:44" ht="15.75" customHeight="1" x14ac:dyDescent="0.2">
      <c r="A17" s="253"/>
      <c r="B17" s="252" t="s">
        <v>45</v>
      </c>
      <c r="C17" s="242">
        <v>1</v>
      </c>
      <c r="D17" s="249"/>
      <c r="E17" s="261"/>
      <c r="F17" s="261" t="s">
        <v>370</v>
      </c>
      <c r="G17" s="261"/>
      <c r="H17" s="68"/>
      <c r="I17" s="261"/>
      <c r="J17" s="263"/>
      <c r="K17" s="263"/>
      <c r="L17" s="263"/>
      <c r="M17" s="141"/>
      <c r="N17" s="261"/>
      <c r="O17" s="142"/>
      <c r="P17" s="261"/>
      <c r="Q17" s="142"/>
      <c r="R17" s="264"/>
      <c r="S17" s="263"/>
      <c r="T17" s="142"/>
      <c r="U17" s="176"/>
      <c r="V17" s="141"/>
      <c r="W17" s="176"/>
      <c r="X17" s="263"/>
      <c r="Y17" s="255"/>
      <c r="Z17" s="70"/>
      <c r="AA17" s="270"/>
      <c r="AB17" s="147"/>
      <c r="AC17" s="138"/>
      <c r="AD17" s="150">
        <f t="shared" si="0"/>
        <v>1</v>
      </c>
      <c r="AE17">
        <f t="shared" si="1"/>
        <v>1</v>
      </c>
      <c r="AI17" s="31"/>
    </row>
    <row r="18" spans="1:44" ht="15.75" customHeight="1" x14ac:dyDescent="0.2">
      <c r="A18" s="253"/>
      <c r="B18" s="252" t="s">
        <v>50</v>
      </c>
      <c r="C18" s="242">
        <v>1</v>
      </c>
      <c r="D18" s="249"/>
      <c r="E18" s="261"/>
      <c r="F18" s="261" t="s">
        <v>370</v>
      </c>
      <c r="G18" s="261"/>
      <c r="H18" s="261"/>
      <c r="I18" s="261"/>
      <c r="J18" s="261"/>
      <c r="K18" s="261"/>
      <c r="L18" s="261"/>
      <c r="M18" s="261"/>
      <c r="N18" s="261"/>
      <c r="O18" s="261"/>
      <c r="P18" s="263"/>
      <c r="Q18" s="261"/>
      <c r="R18" s="261"/>
      <c r="S18" s="261"/>
      <c r="T18" s="261"/>
      <c r="U18" s="261"/>
      <c r="V18" s="261"/>
      <c r="W18" s="261"/>
      <c r="X18" s="261"/>
      <c r="Y18" s="261"/>
      <c r="Z18" s="261"/>
      <c r="AA18" s="270"/>
      <c r="AB18" s="270"/>
      <c r="AC18" s="138"/>
      <c r="AD18" s="150">
        <f t="shared" si="0"/>
        <v>1</v>
      </c>
      <c r="AE18">
        <f t="shared" si="1"/>
        <v>1</v>
      </c>
      <c r="AI18" s="31"/>
      <c r="AM18" s="31"/>
      <c r="AN18" s="31"/>
      <c r="AO18" s="31"/>
      <c r="AP18" s="31"/>
    </row>
    <row r="19" spans="1:44" ht="15.75" customHeight="1" x14ac:dyDescent="0.2">
      <c r="A19" s="253"/>
      <c r="B19" s="252" t="s">
        <v>54</v>
      </c>
      <c r="C19" s="242">
        <v>1</v>
      </c>
      <c r="D19" s="249"/>
      <c r="E19" s="261"/>
      <c r="F19" s="261" t="s">
        <v>370</v>
      </c>
      <c r="G19" s="261"/>
      <c r="H19" s="261"/>
      <c r="I19" s="261"/>
      <c r="J19" s="261"/>
      <c r="K19" s="261"/>
      <c r="L19" s="261"/>
      <c r="M19" s="261"/>
      <c r="N19" s="261"/>
      <c r="O19" s="147"/>
      <c r="P19" s="261"/>
      <c r="Q19" s="261"/>
      <c r="R19" s="261"/>
      <c r="S19" s="261"/>
      <c r="T19" s="261"/>
      <c r="U19" s="261"/>
      <c r="V19" s="261"/>
      <c r="W19" s="261"/>
      <c r="X19" s="261"/>
      <c r="Y19" s="261"/>
      <c r="Z19" s="261"/>
      <c r="AA19" s="270"/>
      <c r="AB19" s="270"/>
      <c r="AC19" s="138"/>
      <c r="AD19" s="150">
        <f t="shared" si="0"/>
        <v>1</v>
      </c>
      <c r="AE19">
        <f t="shared" si="1"/>
        <v>1</v>
      </c>
      <c r="AI19" s="31"/>
      <c r="AM19" s="31"/>
      <c r="AN19" s="31"/>
      <c r="AO19" s="31"/>
      <c r="AP19" s="31"/>
    </row>
    <row r="20" spans="1:44" ht="15.75" customHeight="1" x14ac:dyDescent="0.2">
      <c r="A20" s="246"/>
      <c r="B20" s="252" t="s">
        <v>41</v>
      </c>
      <c r="C20" s="242">
        <v>1</v>
      </c>
      <c r="D20" s="249"/>
      <c r="E20" s="261"/>
      <c r="F20" s="261" t="s">
        <v>370</v>
      </c>
      <c r="G20" s="261"/>
      <c r="H20" s="261"/>
      <c r="I20" s="261"/>
      <c r="J20" s="261"/>
      <c r="K20" s="261"/>
      <c r="L20" s="261"/>
      <c r="M20" s="261"/>
      <c r="N20" s="261"/>
      <c r="O20" s="261"/>
      <c r="P20" s="261"/>
      <c r="Q20" s="261"/>
      <c r="R20" s="264"/>
      <c r="S20" s="261"/>
      <c r="T20" s="261"/>
      <c r="U20" s="261"/>
      <c r="V20" s="261"/>
      <c r="W20" s="261"/>
      <c r="X20" s="264"/>
      <c r="Y20" s="255"/>
      <c r="Z20" s="264"/>
      <c r="AA20" s="270"/>
      <c r="AB20" s="270"/>
      <c r="AC20" s="270"/>
      <c r="AD20" s="150">
        <f t="shared" si="0"/>
        <v>1</v>
      </c>
      <c r="AE20">
        <f t="shared" si="1"/>
        <v>1</v>
      </c>
      <c r="AI20" s="31"/>
    </row>
    <row r="21" spans="1:44" ht="15.75" customHeight="1" x14ac:dyDescent="0.2">
      <c r="A21" s="253"/>
      <c r="B21" s="252" t="s">
        <v>265</v>
      </c>
      <c r="C21" s="242">
        <v>1</v>
      </c>
      <c r="D21" s="249"/>
      <c r="E21" s="261"/>
      <c r="F21" s="261" t="s">
        <v>370</v>
      </c>
      <c r="G21" s="261"/>
      <c r="H21" s="261"/>
      <c r="I21" s="261"/>
      <c r="J21" s="263"/>
      <c r="K21" s="263"/>
      <c r="L21" s="142"/>
      <c r="M21" s="141"/>
      <c r="N21" s="261"/>
      <c r="O21" s="261"/>
      <c r="P21" s="261"/>
      <c r="Q21" s="261"/>
      <c r="R21" s="261"/>
      <c r="S21" s="263"/>
      <c r="T21" s="263"/>
      <c r="U21" s="176"/>
      <c r="V21" s="141"/>
      <c r="W21" s="176"/>
      <c r="X21" s="263"/>
      <c r="Y21" s="141"/>
      <c r="Z21" s="176"/>
      <c r="AA21" s="221"/>
      <c r="AB21" s="270"/>
      <c r="AC21" s="138"/>
      <c r="AD21" s="150">
        <f t="shared" si="0"/>
        <v>1</v>
      </c>
      <c r="AE21">
        <f t="shared" si="1"/>
        <v>1</v>
      </c>
      <c r="AI21" s="31"/>
    </row>
    <row r="22" spans="1:44" ht="15.75" customHeight="1" x14ac:dyDescent="0.2">
      <c r="A22" s="246"/>
      <c r="B22" s="252" t="s">
        <v>158</v>
      </c>
      <c r="C22" s="242">
        <v>1</v>
      </c>
      <c r="D22" s="249"/>
      <c r="E22" s="261"/>
      <c r="F22" s="261" t="s">
        <v>370</v>
      </c>
      <c r="G22" s="261"/>
      <c r="H22" s="261"/>
      <c r="I22" s="261"/>
      <c r="J22" s="261"/>
      <c r="K22" s="261"/>
      <c r="L22" s="261"/>
      <c r="M22" s="261"/>
      <c r="N22" s="263"/>
      <c r="O22" s="261"/>
      <c r="P22" s="261"/>
      <c r="Q22" s="263"/>
      <c r="R22" s="263"/>
      <c r="S22" s="261"/>
      <c r="T22" s="261"/>
      <c r="U22" s="261"/>
      <c r="V22" s="176"/>
      <c r="W22" s="264"/>
      <c r="X22" s="261"/>
      <c r="Y22" s="298"/>
      <c r="Z22" s="176"/>
      <c r="AA22" s="270"/>
      <c r="AB22" s="147"/>
      <c r="AC22" s="270"/>
      <c r="AD22" s="150">
        <f t="shared" si="0"/>
        <v>1</v>
      </c>
      <c r="AE22">
        <f t="shared" si="1"/>
        <v>1</v>
      </c>
      <c r="AI22" s="31"/>
      <c r="AM22" s="31"/>
      <c r="AN22" s="31"/>
      <c r="AO22" s="31"/>
      <c r="AP22" s="31"/>
      <c r="AQ22" s="34"/>
      <c r="AR22" s="34"/>
    </row>
    <row r="23" spans="1:44" ht="15.75" customHeight="1" x14ac:dyDescent="0.2">
      <c r="A23" s="253"/>
      <c r="B23" s="252" t="s">
        <v>73</v>
      </c>
      <c r="C23" s="242">
        <v>1</v>
      </c>
      <c r="D23" s="249"/>
      <c r="E23" s="261"/>
      <c r="F23" s="261" t="s">
        <v>370</v>
      </c>
      <c r="G23" s="261"/>
      <c r="H23" s="261"/>
      <c r="I23" s="261"/>
      <c r="J23" s="261"/>
      <c r="K23" s="263"/>
      <c r="L23" s="261"/>
      <c r="M23" s="261"/>
      <c r="N23" s="261"/>
      <c r="O23" s="263"/>
      <c r="P23" s="261"/>
      <c r="Q23" s="261"/>
      <c r="R23" s="261"/>
      <c r="S23" s="261"/>
      <c r="T23" s="142"/>
      <c r="U23" s="261"/>
      <c r="V23" s="261"/>
      <c r="W23" s="261"/>
      <c r="X23" s="261"/>
      <c r="Y23" s="261"/>
      <c r="Z23" s="176"/>
      <c r="AA23" s="149"/>
      <c r="AB23" s="147"/>
      <c r="AC23" s="138"/>
      <c r="AD23" s="150">
        <f t="shared" si="0"/>
        <v>1</v>
      </c>
      <c r="AE23">
        <f t="shared" si="1"/>
        <v>1</v>
      </c>
      <c r="AI23" s="31"/>
      <c r="AM23" s="31"/>
      <c r="AN23" s="31"/>
      <c r="AO23" s="31"/>
      <c r="AP23" s="31"/>
    </row>
    <row r="24" spans="1:44" ht="15.75" customHeight="1" x14ac:dyDescent="0.2">
      <c r="A24" s="253"/>
      <c r="B24" s="252" t="s">
        <v>161</v>
      </c>
      <c r="C24" s="242">
        <v>1</v>
      </c>
      <c r="D24" s="249"/>
      <c r="E24" s="261"/>
      <c r="F24" s="261" t="s">
        <v>370</v>
      </c>
      <c r="G24" s="261"/>
      <c r="H24" s="261"/>
      <c r="I24" s="68"/>
      <c r="J24" s="263"/>
      <c r="K24" s="263"/>
      <c r="L24" s="263"/>
      <c r="M24" s="141"/>
      <c r="N24" s="263"/>
      <c r="O24" s="261"/>
      <c r="P24" s="263"/>
      <c r="Q24" s="70"/>
      <c r="R24" s="261"/>
      <c r="S24" s="261"/>
      <c r="T24" s="263"/>
      <c r="U24" s="141"/>
      <c r="V24" s="131"/>
      <c r="W24" s="261"/>
      <c r="X24" s="261"/>
      <c r="Y24" s="264"/>
      <c r="Z24" s="261"/>
      <c r="AA24" s="221"/>
      <c r="AB24" s="270"/>
      <c r="AC24" s="138"/>
      <c r="AD24" s="150">
        <f t="shared" si="0"/>
        <v>1</v>
      </c>
      <c r="AE24">
        <f t="shared" si="1"/>
        <v>1</v>
      </c>
      <c r="AI24" s="31"/>
      <c r="AM24" s="31"/>
      <c r="AN24" s="31"/>
      <c r="AO24" s="31"/>
      <c r="AP24" s="31"/>
    </row>
    <row r="25" spans="1:44" ht="15.75" customHeight="1" x14ac:dyDescent="0.2">
      <c r="A25" s="246"/>
      <c r="B25" s="252" t="s">
        <v>65</v>
      </c>
      <c r="C25" s="242">
        <v>1</v>
      </c>
      <c r="D25" s="249"/>
      <c r="E25" s="261"/>
      <c r="F25" s="261" t="s">
        <v>370</v>
      </c>
      <c r="G25" s="261"/>
      <c r="H25" s="261"/>
      <c r="I25" s="68"/>
      <c r="J25" s="264"/>
      <c r="K25" s="261"/>
      <c r="L25" s="261"/>
      <c r="M25" s="261"/>
      <c r="N25" s="263"/>
      <c r="O25" s="261"/>
      <c r="P25" s="263"/>
      <c r="Q25" s="142"/>
      <c r="R25" s="261"/>
      <c r="S25" s="261"/>
      <c r="T25" s="261"/>
      <c r="U25" s="261"/>
      <c r="V25" s="261"/>
      <c r="W25" s="261"/>
      <c r="X25" s="264"/>
      <c r="Y25" s="264"/>
      <c r="Z25" s="261"/>
      <c r="AA25" s="221"/>
      <c r="AB25" s="147"/>
      <c r="AC25" s="270"/>
      <c r="AD25" s="150">
        <f t="shared" si="0"/>
        <v>1</v>
      </c>
      <c r="AE25">
        <f t="shared" si="1"/>
        <v>1</v>
      </c>
      <c r="AI25" s="31"/>
      <c r="AM25" s="31"/>
      <c r="AN25" s="31"/>
      <c r="AO25" s="31"/>
      <c r="AP25" s="31"/>
    </row>
    <row r="26" spans="1:44" ht="15.75" customHeight="1" x14ac:dyDescent="0.2">
      <c r="A26" s="253"/>
      <c r="B26" s="252" t="s">
        <v>182</v>
      </c>
      <c r="C26" s="242">
        <v>1</v>
      </c>
      <c r="D26" s="249"/>
      <c r="E26" s="68"/>
      <c r="F26" s="261" t="s">
        <v>370</v>
      </c>
      <c r="G26" s="261"/>
      <c r="H26" s="261"/>
      <c r="I26" s="261"/>
      <c r="J26" s="142"/>
      <c r="K26" s="263"/>
      <c r="L26" s="261"/>
      <c r="M26" s="131"/>
      <c r="N26" s="261"/>
      <c r="O26" s="261"/>
      <c r="P26" s="261"/>
      <c r="Q26" s="263"/>
      <c r="R26" s="124"/>
      <c r="S26" s="261"/>
      <c r="T26" s="263"/>
      <c r="U26" s="221"/>
      <c r="V26" s="141"/>
      <c r="W26" s="261"/>
      <c r="X26" s="261"/>
      <c r="Y26" s="141"/>
      <c r="Z26" s="264"/>
      <c r="AA26" s="221"/>
      <c r="AB26" s="270"/>
      <c r="AC26" s="138"/>
      <c r="AD26" s="150">
        <f t="shared" si="0"/>
        <v>1</v>
      </c>
      <c r="AE26">
        <f t="shared" si="1"/>
        <v>1</v>
      </c>
    </row>
    <row r="27" spans="1:44" ht="15.75" customHeight="1" x14ac:dyDescent="0.2">
      <c r="A27" s="247"/>
      <c r="B27" s="252" t="s">
        <v>188</v>
      </c>
      <c r="C27" s="242">
        <v>1</v>
      </c>
      <c r="D27" s="249"/>
      <c r="E27" s="261"/>
      <c r="F27" s="261" t="s">
        <v>370</v>
      </c>
      <c r="G27" s="261"/>
      <c r="H27" s="261"/>
      <c r="I27" s="261"/>
      <c r="J27" s="261"/>
      <c r="K27" s="261"/>
      <c r="L27" s="261"/>
      <c r="M27" s="261"/>
      <c r="N27" s="261"/>
      <c r="O27" s="261"/>
      <c r="P27" s="261"/>
      <c r="Q27" s="261"/>
      <c r="R27" s="261"/>
      <c r="S27" s="261"/>
      <c r="T27" s="261"/>
      <c r="U27" s="261"/>
      <c r="V27" s="261"/>
      <c r="W27" s="261"/>
      <c r="X27" s="261"/>
      <c r="Y27" s="264"/>
      <c r="Z27" s="261"/>
      <c r="AA27" s="270"/>
      <c r="AB27" s="270"/>
      <c r="AC27" s="270"/>
      <c r="AD27" s="150">
        <f t="shared" si="0"/>
        <v>1</v>
      </c>
      <c r="AE27">
        <f t="shared" si="1"/>
        <v>1</v>
      </c>
      <c r="AI27" s="31"/>
    </row>
    <row r="28" spans="1:44" ht="15.75" customHeight="1" x14ac:dyDescent="0.2">
      <c r="A28" s="253"/>
      <c r="B28" s="252" t="s">
        <v>66</v>
      </c>
      <c r="C28" s="242">
        <v>1</v>
      </c>
      <c r="D28" s="251"/>
      <c r="E28" s="261"/>
      <c r="F28" s="261" t="s">
        <v>370</v>
      </c>
      <c r="G28" s="68"/>
      <c r="H28" s="68"/>
      <c r="I28" s="68"/>
      <c r="J28" s="263"/>
      <c r="K28" s="261"/>
      <c r="L28" s="261"/>
      <c r="M28" s="261"/>
      <c r="N28" s="261"/>
      <c r="O28" s="261"/>
      <c r="P28" s="142"/>
      <c r="Q28" s="264"/>
      <c r="R28" s="261"/>
      <c r="S28" s="261"/>
      <c r="T28" s="261"/>
      <c r="U28" s="261"/>
      <c r="V28" s="141"/>
      <c r="W28" s="261"/>
      <c r="X28" s="261"/>
      <c r="Y28" s="261"/>
      <c r="Z28" s="264"/>
      <c r="AA28" s="270"/>
      <c r="AB28" s="270"/>
      <c r="AC28" s="270"/>
      <c r="AD28" s="150">
        <f t="shared" si="0"/>
        <v>1</v>
      </c>
      <c r="AE28">
        <f t="shared" si="1"/>
        <v>1</v>
      </c>
      <c r="AI28" s="31"/>
    </row>
    <row r="29" spans="1:44" ht="15.75" customHeight="1" x14ac:dyDescent="0.2">
      <c r="A29" s="253"/>
      <c r="B29" s="252" t="s">
        <v>90</v>
      </c>
      <c r="C29" s="242">
        <v>1</v>
      </c>
      <c r="D29" s="249"/>
      <c r="E29" s="261"/>
      <c r="F29" s="261" t="s">
        <v>370</v>
      </c>
      <c r="G29" s="261"/>
      <c r="H29" s="261"/>
      <c r="I29" s="261"/>
      <c r="J29" s="264"/>
      <c r="K29" s="261"/>
      <c r="L29" s="261"/>
      <c r="M29" s="261"/>
      <c r="N29" s="261"/>
      <c r="O29" s="261"/>
      <c r="P29" s="261"/>
      <c r="Q29" s="261"/>
      <c r="R29" s="264"/>
      <c r="S29" s="263"/>
      <c r="T29" s="261"/>
      <c r="U29" s="176"/>
      <c r="V29" s="261"/>
      <c r="W29" s="261"/>
      <c r="X29" s="261"/>
      <c r="Y29" s="255"/>
      <c r="Z29" s="261"/>
      <c r="AA29" s="270"/>
      <c r="AB29" s="270"/>
      <c r="AC29" s="270"/>
      <c r="AD29" s="150">
        <f t="shared" si="0"/>
        <v>1</v>
      </c>
      <c r="AE29">
        <f t="shared" si="1"/>
        <v>1</v>
      </c>
      <c r="AM29" s="31"/>
      <c r="AN29" s="31"/>
      <c r="AO29" s="31"/>
      <c r="AP29" s="31"/>
    </row>
    <row r="30" spans="1:44" ht="15.75" customHeight="1" x14ac:dyDescent="0.2">
      <c r="A30" s="253"/>
      <c r="B30" s="250" t="s">
        <v>251</v>
      </c>
      <c r="C30" s="242">
        <v>1</v>
      </c>
      <c r="D30" s="249"/>
      <c r="E30" s="261"/>
      <c r="F30" s="68" t="s">
        <v>370</v>
      </c>
      <c r="G30" s="68"/>
      <c r="H30" s="261"/>
      <c r="I30" s="261"/>
      <c r="J30" s="263"/>
      <c r="K30" s="263"/>
      <c r="L30" s="263"/>
      <c r="M30" s="176"/>
      <c r="N30" s="263"/>
      <c r="O30" s="263"/>
      <c r="P30" s="142"/>
      <c r="Q30" s="147"/>
      <c r="R30" s="142"/>
      <c r="S30" s="261"/>
      <c r="T30" s="142"/>
      <c r="U30" s="261"/>
      <c r="V30" s="176"/>
      <c r="W30" s="176"/>
      <c r="X30" s="261"/>
      <c r="Y30" s="255"/>
      <c r="Z30" s="261"/>
      <c r="AA30" s="270"/>
      <c r="AB30" s="147"/>
      <c r="AC30" s="138"/>
      <c r="AD30" s="150">
        <f t="shared" si="0"/>
        <v>1</v>
      </c>
      <c r="AE30">
        <f t="shared" si="1"/>
        <v>1</v>
      </c>
      <c r="AI30" s="31"/>
      <c r="AM30" s="31"/>
      <c r="AN30" s="31"/>
      <c r="AO30" s="31"/>
      <c r="AP30" s="31"/>
    </row>
    <row r="31" spans="1:44" ht="15.75" customHeight="1" x14ac:dyDescent="0.2">
      <c r="A31" s="128"/>
      <c r="B31" s="252" t="s">
        <v>127</v>
      </c>
      <c r="C31" s="242">
        <v>1</v>
      </c>
      <c r="D31" s="249"/>
      <c r="E31" s="261"/>
      <c r="F31" s="261" t="s">
        <v>370</v>
      </c>
      <c r="G31" s="261"/>
      <c r="H31" s="261"/>
      <c r="I31" s="68"/>
      <c r="J31" s="147"/>
      <c r="K31" s="263"/>
      <c r="L31" s="263"/>
      <c r="M31" s="221"/>
      <c r="N31" s="261"/>
      <c r="O31" s="261"/>
      <c r="P31" s="263"/>
      <c r="Q31" s="263"/>
      <c r="R31" s="263"/>
      <c r="S31" s="263"/>
      <c r="T31" s="263"/>
      <c r="U31" s="261"/>
      <c r="V31" s="176"/>
      <c r="W31" s="261"/>
      <c r="X31" s="263"/>
      <c r="Y31" s="175"/>
      <c r="Z31" s="261"/>
      <c r="AA31" s="270"/>
      <c r="AB31" s="270"/>
      <c r="AC31" s="138"/>
      <c r="AD31" s="150">
        <f t="shared" si="0"/>
        <v>1</v>
      </c>
      <c r="AE31">
        <f t="shared" si="1"/>
        <v>1</v>
      </c>
      <c r="AI31" s="31"/>
      <c r="AQ31" s="34"/>
    </row>
    <row r="32" spans="1:44" ht="15.75" customHeight="1" x14ac:dyDescent="0.2">
      <c r="A32" s="128"/>
      <c r="B32" s="252" t="s">
        <v>60</v>
      </c>
      <c r="C32" s="242">
        <v>1</v>
      </c>
      <c r="D32" s="249"/>
      <c r="E32" s="261"/>
      <c r="F32" s="261" t="s">
        <v>370</v>
      </c>
      <c r="G32" s="261"/>
      <c r="H32" s="261"/>
      <c r="I32" s="261"/>
      <c r="J32" s="261"/>
      <c r="K32" s="261"/>
      <c r="L32" s="261"/>
      <c r="M32" s="261"/>
      <c r="N32" s="261"/>
      <c r="O32" s="261"/>
      <c r="P32" s="261"/>
      <c r="Q32" s="261"/>
      <c r="R32" s="261"/>
      <c r="S32" s="263"/>
      <c r="T32" s="264"/>
      <c r="U32" s="141"/>
      <c r="V32" s="176"/>
      <c r="W32" s="176"/>
      <c r="X32" s="261"/>
      <c r="Y32" s="261"/>
      <c r="Z32" s="176"/>
      <c r="AA32" s="131"/>
      <c r="AB32" s="270"/>
      <c r="AC32" s="270"/>
      <c r="AD32" s="150">
        <f t="shared" si="0"/>
        <v>1</v>
      </c>
      <c r="AE32">
        <f t="shared" si="1"/>
        <v>1</v>
      </c>
      <c r="AI32" s="31"/>
    </row>
    <row r="33" spans="1:43" ht="15.75" customHeight="1" x14ac:dyDescent="0.2">
      <c r="A33" s="246"/>
      <c r="B33" s="252" t="s">
        <v>343</v>
      </c>
      <c r="C33" s="242">
        <v>1</v>
      </c>
      <c r="D33" s="249"/>
      <c r="E33" s="261"/>
      <c r="F33" s="261" t="s">
        <v>370</v>
      </c>
      <c r="G33" s="261"/>
      <c r="H33" s="261"/>
      <c r="I33" s="261"/>
      <c r="J33" s="263"/>
      <c r="K33" s="261"/>
      <c r="L33" s="261"/>
      <c r="M33" s="261"/>
      <c r="N33" s="261"/>
      <c r="O33" s="261"/>
      <c r="P33" s="261"/>
      <c r="Q33" s="263"/>
      <c r="R33" s="261"/>
      <c r="S33" s="261"/>
      <c r="T33" s="261"/>
      <c r="U33" s="261"/>
      <c r="V33" s="261"/>
      <c r="W33" s="264"/>
      <c r="X33" s="261"/>
      <c r="Y33" s="261"/>
      <c r="Z33" s="264"/>
      <c r="AA33" s="270"/>
      <c r="AB33" s="147"/>
      <c r="AC33" s="270"/>
      <c r="AD33" s="150">
        <f t="shared" si="0"/>
        <v>1</v>
      </c>
      <c r="AE33">
        <f t="shared" si="1"/>
        <v>1</v>
      </c>
      <c r="AM33" s="31"/>
      <c r="AN33" s="31"/>
      <c r="AO33" s="31"/>
      <c r="AP33" s="31"/>
    </row>
    <row r="34" spans="1:43" ht="15.75" customHeight="1" x14ac:dyDescent="0.2">
      <c r="A34" s="246"/>
      <c r="B34" s="252" t="s">
        <v>49</v>
      </c>
      <c r="C34" s="242">
        <v>1</v>
      </c>
      <c r="D34" s="249"/>
      <c r="E34" s="261"/>
      <c r="F34" s="261" t="s">
        <v>370</v>
      </c>
      <c r="G34" s="261"/>
      <c r="H34" s="261"/>
      <c r="I34" s="261"/>
      <c r="J34" s="261"/>
      <c r="K34" s="261"/>
      <c r="L34" s="261"/>
      <c r="M34" s="261"/>
      <c r="N34" s="261"/>
      <c r="O34" s="261"/>
      <c r="P34" s="142"/>
      <c r="Q34" s="261"/>
      <c r="R34" s="261"/>
      <c r="S34" s="261"/>
      <c r="T34" s="261"/>
      <c r="U34" s="261"/>
      <c r="V34" s="264"/>
      <c r="W34" s="264"/>
      <c r="X34" s="261"/>
      <c r="Y34" s="298"/>
      <c r="Z34" s="261"/>
      <c r="AA34" s="270"/>
      <c r="AB34" s="270"/>
      <c r="AC34" s="270"/>
      <c r="AD34" s="150">
        <f t="shared" si="0"/>
        <v>1</v>
      </c>
      <c r="AE34">
        <f t="shared" si="1"/>
        <v>1</v>
      </c>
      <c r="AI34" s="31"/>
    </row>
    <row r="35" spans="1:43" ht="15.75" customHeight="1" x14ac:dyDescent="0.2">
      <c r="A35" s="253"/>
      <c r="B35" s="252" t="s">
        <v>56</v>
      </c>
      <c r="C35" s="242">
        <v>1</v>
      </c>
      <c r="D35" s="249"/>
      <c r="E35" s="261"/>
      <c r="F35" s="261" t="s">
        <v>370</v>
      </c>
      <c r="G35" s="261"/>
      <c r="H35" s="261"/>
      <c r="I35" s="261"/>
      <c r="J35" s="261"/>
      <c r="K35" s="261"/>
      <c r="L35" s="261"/>
      <c r="M35" s="261"/>
      <c r="N35" s="261"/>
      <c r="O35" s="261"/>
      <c r="P35" s="264"/>
      <c r="Q35" s="261"/>
      <c r="R35" s="264"/>
      <c r="S35" s="264"/>
      <c r="T35" s="142"/>
      <c r="U35" s="264"/>
      <c r="V35" s="264"/>
      <c r="W35" s="264"/>
      <c r="X35" s="265"/>
      <c r="Y35" s="255"/>
      <c r="Z35" s="264"/>
      <c r="AA35" s="270"/>
      <c r="AB35" s="270"/>
      <c r="AC35" s="270"/>
      <c r="AD35" s="150">
        <f t="shared" si="0"/>
        <v>1</v>
      </c>
      <c r="AE35">
        <f t="shared" si="1"/>
        <v>1</v>
      </c>
    </row>
    <row r="36" spans="1:43" ht="15.75" customHeight="1" x14ac:dyDescent="0.2">
      <c r="A36" s="246"/>
      <c r="B36" s="252" t="s">
        <v>38</v>
      </c>
      <c r="C36" s="242">
        <v>1</v>
      </c>
      <c r="D36" s="249"/>
      <c r="E36" s="261"/>
      <c r="F36" s="261" t="s">
        <v>370</v>
      </c>
      <c r="G36" s="261"/>
      <c r="H36" s="261"/>
      <c r="I36" s="261"/>
      <c r="J36" s="261"/>
      <c r="K36" s="261"/>
      <c r="L36" s="261"/>
      <c r="M36" s="261"/>
      <c r="N36" s="261"/>
      <c r="O36" s="261"/>
      <c r="P36" s="261"/>
      <c r="Q36" s="261"/>
      <c r="R36" s="261"/>
      <c r="S36" s="261"/>
      <c r="T36" s="261"/>
      <c r="U36" s="261"/>
      <c r="V36" s="261"/>
      <c r="W36" s="261"/>
      <c r="X36" s="261"/>
      <c r="Y36" s="261"/>
      <c r="Z36" s="261"/>
      <c r="AA36" s="270"/>
      <c r="AB36" s="138"/>
      <c r="AC36" s="270"/>
      <c r="AD36" s="150">
        <f t="shared" si="0"/>
        <v>1</v>
      </c>
      <c r="AE36">
        <f t="shared" si="1"/>
        <v>1</v>
      </c>
    </row>
    <row r="37" spans="1:43" ht="15.75" customHeight="1" x14ac:dyDescent="0.2">
      <c r="A37" s="253"/>
      <c r="B37" s="252" t="s">
        <v>134</v>
      </c>
      <c r="C37" s="242">
        <v>1</v>
      </c>
      <c r="D37" s="249"/>
      <c r="E37" s="261"/>
      <c r="F37" s="261" t="s">
        <v>370</v>
      </c>
      <c r="G37" s="261"/>
      <c r="H37" s="261"/>
      <c r="I37" s="261"/>
      <c r="J37" s="142"/>
      <c r="K37" s="265"/>
      <c r="L37" s="261"/>
      <c r="M37" s="261"/>
      <c r="N37" s="261"/>
      <c r="O37" s="142"/>
      <c r="P37" s="263"/>
      <c r="Q37" s="261"/>
      <c r="R37" s="261"/>
      <c r="S37" s="264"/>
      <c r="T37" s="261"/>
      <c r="U37" s="176"/>
      <c r="V37" s="141"/>
      <c r="W37" s="176"/>
      <c r="X37" s="261"/>
      <c r="Y37" s="261"/>
      <c r="Z37" s="176"/>
      <c r="AA37" s="221"/>
      <c r="AB37" s="147"/>
      <c r="AC37" s="138"/>
      <c r="AD37" s="150">
        <f t="shared" si="0"/>
        <v>1</v>
      </c>
      <c r="AE37">
        <f t="shared" si="1"/>
        <v>1</v>
      </c>
      <c r="AI37" s="31"/>
      <c r="AQ37" s="34"/>
    </row>
    <row r="38" spans="1:43" ht="15.75" customHeight="1" x14ac:dyDescent="0.2">
      <c r="A38" s="247"/>
      <c r="B38" s="252" t="s">
        <v>84</v>
      </c>
      <c r="C38" s="242">
        <v>1</v>
      </c>
      <c r="D38" s="249"/>
      <c r="E38" s="261"/>
      <c r="F38" s="261" t="s">
        <v>370</v>
      </c>
      <c r="G38" s="261"/>
      <c r="H38" s="261"/>
      <c r="I38" s="261"/>
      <c r="J38" s="261"/>
      <c r="K38" s="261"/>
      <c r="L38" s="261"/>
      <c r="M38" s="261"/>
      <c r="N38" s="261"/>
      <c r="O38" s="261"/>
      <c r="P38" s="261"/>
      <c r="Q38" s="261"/>
      <c r="R38" s="261"/>
      <c r="S38" s="261"/>
      <c r="T38" s="261"/>
      <c r="U38" s="261"/>
      <c r="V38" s="261"/>
      <c r="W38" s="261"/>
      <c r="X38" s="261"/>
      <c r="Y38" s="264"/>
      <c r="Z38" s="261"/>
      <c r="AA38" s="270"/>
      <c r="AB38" s="270"/>
      <c r="AC38" s="270"/>
      <c r="AD38" s="150">
        <f t="shared" si="0"/>
        <v>1</v>
      </c>
      <c r="AE38">
        <f t="shared" si="1"/>
        <v>1</v>
      </c>
      <c r="AI38" s="31"/>
    </row>
    <row r="39" spans="1:43" ht="15.75" customHeight="1" x14ac:dyDescent="0.2">
      <c r="A39" s="253"/>
      <c r="B39" s="252" t="s">
        <v>39</v>
      </c>
      <c r="C39" s="242">
        <v>1</v>
      </c>
      <c r="D39" s="249"/>
      <c r="E39" s="261"/>
      <c r="F39" s="261" t="s">
        <v>370</v>
      </c>
      <c r="G39" s="261"/>
      <c r="H39" s="68"/>
      <c r="I39" s="68"/>
      <c r="J39" s="263"/>
      <c r="K39" s="263"/>
      <c r="L39" s="261"/>
      <c r="M39" s="261"/>
      <c r="N39" s="263"/>
      <c r="O39" s="261"/>
      <c r="P39" s="261"/>
      <c r="Q39" s="261"/>
      <c r="R39" s="261"/>
      <c r="S39" s="263"/>
      <c r="T39" s="142"/>
      <c r="U39" s="141"/>
      <c r="V39" s="264"/>
      <c r="W39" s="261"/>
      <c r="X39" s="263"/>
      <c r="Y39" s="264"/>
      <c r="Z39" s="261"/>
      <c r="AA39" s="131"/>
      <c r="AB39" s="138"/>
      <c r="AC39" s="138"/>
      <c r="AD39" s="150">
        <f t="shared" si="0"/>
        <v>1</v>
      </c>
      <c r="AE39">
        <f t="shared" si="1"/>
        <v>1</v>
      </c>
      <c r="AM39" s="31"/>
      <c r="AN39" s="31"/>
      <c r="AO39" s="31"/>
      <c r="AP39" s="31"/>
      <c r="AQ39" s="34"/>
    </row>
    <row r="40" spans="1:43" ht="15.75" customHeight="1" x14ac:dyDescent="0.2">
      <c r="A40" s="246"/>
      <c r="B40" s="252" t="s">
        <v>226</v>
      </c>
      <c r="C40" s="242">
        <v>1</v>
      </c>
      <c r="D40" s="251"/>
      <c r="E40" s="261"/>
      <c r="F40" s="261" t="s">
        <v>370</v>
      </c>
      <c r="G40" s="261"/>
      <c r="H40" s="261"/>
      <c r="I40" s="261"/>
      <c r="J40" s="261"/>
      <c r="K40" s="261"/>
      <c r="L40" s="261"/>
      <c r="M40" s="261"/>
      <c r="N40" s="261"/>
      <c r="O40" s="261"/>
      <c r="P40" s="261"/>
      <c r="Q40" s="261"/>
      <c r="R40" s="261"/>
      <c r="S40" s="261"/>
      <c r="T40" s="261"/>
      <c r="U40" s="261"/>
      <c r="V40" s="261"/>
      <c r="W40" s="261"/>
      <c r="X40" s="261"/>
      <c r="Y40" s="264"/>
      <c r="Z40" s="264"/>
      <c r="AA40" s="270"/>
      <c r="AB40" s="270"/>
      <c r="AC40" s="270"/>
      <c r="AD40" s="150">
        <f t="shared" ref="AD40:AD60" si="2">COUNTA(F40:I40,K40:O40,Q40:AC40)</f>
        <v>1</v>
      </c>
      <c r="AE40">
        <f t="shared" si="1"/>
        <v>1</v>
      </c>
      <c r="AM40" s="31"/>
      <c r="AN40" s="31"/>
      <c r="AO40" s="31"/>
      <c r="AP40" s="31"/>
    </row>
    <row r="41" spans="1:43" ht="15.75" customHeight="1" x14ac:dyDescent="0.2">
      <c r="A41" s="253"/>
      <c r="B41" s="252" t="s">
        <v>104</v>
      </c>
      <c r="C41" s="242">
        <v>1</v>
      </c>
      <c r="D41" s="249"/>
      <c r="E41" s="261"/>
      <c r="F41" s="261" t="s">
        <v>370</v>
      </c>
      <c r="G41" s="261"/>
      <c r="H41" s="68"/>
      <c r="I41" s="261"/>
      <c r="J41" s="264"/>
      <c r="K41" s="261"/>
      <c r="L41" s="261"/>
      <c r="M41" s="116"/>
      <c r="N41" s="261"/>
      <c r="O41" s="261"/>
      <c r="P41" s="261"/>
      <c r="Q41" s="124"/>
      <c r="R41" s="70"/>
      <c r="S41" s="142"/>
      <c r="T41" s="263"/>
      <c r="U41" s="264"/>
      <c r="V41" s="264"/>
      <c r="W41" s="264"/>
      <c r="X41" s="296"/>
      <c r="Y41" s="141"/>
      <c r="Z41" s="261"/>
      <c r="AA41" s="270"/>
      <c r="AB41" s="147"/>
      <c r="AC41" s="270"/>
      <c r="AD41" s="150">
        <f t="shared" si="2"/>
        <v>1</v>
      </c>
      <c r="AE41">
        <f t="shared" si="1"/>
        <v>1</v>
      </c>
      <c r="AI41" s="31"/>
    </row>
    <row r="42" spans="1:43" ht="15.75" customHeight="1" x14ac:dyDescent="0.2">
      <c r="A42" s="253"/>
      <c r="B42" s="252" t="s">
        <v>70</v>
      </c>
      <c r="C42" s="242">
        <v>1</v>
      </c>
      <c r="D42" s="249"/>
      <c r="E42" s="68"/>
      <c r="F42" s="261" t="s">
        <v>370</v>
      </c>
      <c r="G42" s="261"/>
      <c r="H42" s="261"/>
      <c r="I42" s="261"/>
      <c r="J42" s="261"/>
      <c r="K42" s="261"/>
      <c r="L42" s="261"/>
      <c r="M42" s="141"/>
      <c r="N42" s="261"/>
      <c r="O42" s="142"/>
      <c r="P42" s="124"/>
      <c r="Q42" s="264"/>
      <c r="R42" s="263"/>
      <c r="S42" s="261"/>
      <c r="T42" s="264"/>
      <c r="U42" s="261"/>
      <c r="V42" s="261"/>
      <c r="W42" s="264"/>
      <c r="X42" s="261"/>
      <c r="Y42" s="261"/>
      <c r="Z42" s="261"/>
      <c r="AA42" s="270"/>
      <c r="AB42" s="270"/>
      <c r="AC42" s="270"/>
      <c r="AD42" s="150">
        <f t="shared" si="2"/>
        <v>1</v>
      </c>
      <c r="AE42">
        <f t="shared" si="1"/>
        <v>1</v>
      </c>
    </row>
    <row r="43" spans="1:43" ht="15.75" customHeight="1" x14ac:dyDescent="0.2">
      <c r="A43" s="253"/>
      <c r="B43" s="252" t="s">
        <v>91</v>
      </c>
      <c r="C43" s="242">
        <v>1</v>
      </c>
      <c r="D43" s="249"/>
      <c r="E43" s="261"/>
      <c r="F43" s="261" t="s">
        <v>370</v>
      </c>
      <c r="G43" s="261"/>
      <c r="H43" s="261"/>
      <c r="I43" s="261"/>
      <c r="J43" s="261"/>
      <c r="K43" s="261"/>
      <c r="L43" s="261"/>
      <c r="M43" s="261"/>
      <c r="N43" s="261"/>
      <c r="O43" s="261"/>
      <c r="P43" s="261"/>
      <c r="Q43" s="264"/>
      <c r="R43" s="261"/>
      <c r="S43" s="261"/>
      <c r="T43" s="142"/>
      <c r="U43" s="261"/>
      <c r="V43" s="264"/>
      <c r="W43" s="261"/>
      <c r="X43" s="261"/>
      <c r="Y43" s="264"/>
      <c r="Z43" s="264"/>
      <c r="AA43" s="270"/>
      <c r="AB43" s="270"/>
      <c r="AC43" s="270"/>
      <c r="AD43" s="150">
        <f t="shared" si="2"/>
        <v>1</v>
      </c>
      <c r="AE43">
        <f t="shared" si="1"/>
        <v>1</v>
      </c>
      <c r="AM43" s="31"/>
      <c r="AN43" s="31"/>
      <c r="AO43" s="31"/>
      <c r="AP43" s="31"/>
    </row>
    <row r="44" spans="1:43" ht="15.75" customHeight="1" x14ac:dyDescent="0.2">
      <c r="A44" s="246"/>
      <c r="B44" s="252" t="s">
        <v>18</v>
      </c>
      <c r="C44" s="242">
        <v>1</v>
      </c>
      <c r="D44" s="249"/>
      <c r="E44" s="261"/>
      <c r="F44" s="261" t="s">
        <v>370</v>
      </c>
      <c r="G44" s="261"/>
      <c r="H44" s="261"/>
      <c r="I44" s="261"/>
      <c r="J44" s="264"/>
      <c r="K44" s="261"/>
      <c r="L44" s="261"/>
      <c r="M44" s="261"/>
      <c r="N44" s="261"/>
      <c r="O44" s="261"/>
      <c r="P44" s="263"/>
      <c r="Q44" s="261"/>
      <c r="R44" s="261"/>
      <c r="S44" s="261"/>
      <c r="T44" s="261"/>
      <c r="U44" s="261"/>
      <c r="V44" s="261"/>
      <c r="W44" s="261"/>
      <c r="X44" s="264"/>
      <c r="Y44" s="261"/>
      <c r="Z44" s="177"/>
      <c r="AA44" s="270"/>
      <c r="AB44" s="270"/>
      <c r="AC44" s="138"/>
      <c r="AD44" s="150">
        <f t="shared" si="2"/>
        <v>1</v>
      </c>
      <c r="AE44">
        <f t="shared" si="1"/>
        <v>1</v>
      </c>
      <c r="AM44" s="31"/>
      <c r="AN44" s="31"/>
      <c r="AO44" s="31"/>
      <c r="AP44" s="31"/>
    </row>
    <row r="45" spans="1:43" ht="15.75" customHeight="1" x14ac:dyDescent="0.2">
      <c r="A45" s="253"/>
      <c r="B45" s="252" t="s">
        <v>224</v>
      </c>
      <c r="C45" s="242">
        <v>1</v>
      </c>
      <c r="D45" s="249"/>
      <c r="E45" s="68"/>
      <c r="F45" s="261" t="s">
        <v>370</v>
      </c>
      <c r="G45" s="261"/>
      <c r="H45" s="261"/>
      <c r="I45" s="261"/>
      <c r="J45" s="142"/>
      <c r="K45" s="263"/>
      <c r="L45" s="261"/>
      <c r="M45" s="261"/>
      <c r="N45" s="261"/>
      <c r="O45" s="261"/>
      <c r="P45" s="261"/>
      <c r="Q45" s="263"/>
      <c r="R45" s="261"/>
      <c r="S45" s="261"/>
      <c r="T45" s="263"/>
      <c r="U45" s="261"/>
      <c r="V45" s="261"/>
      <c r="W45" s="264"/>
      <c r="X45" s="264"/>
      <c r="Y45" s="261"/>
      <c r="Z45" s="264"/>
      <c r="AA45" s="221"/>
      <c r="AB45" s="147"/>
      <c r="AC45" s="270"/>
      <c r="AD45" s="150">
        <f t="shared" si="2"/>
        <v>1</v>
      </c>
      <c r="AE45">
        <f t="shared" si="1"/>
        <v>1</v>
      </c>
      <c r="AI45" s="31"/>
    </row>
    <row r="46" spans="1:43" ht="15.75" customHeight="1" x14ac:dyDescent="0.2">
      <c r="A46" s="253"/>
      <c r="B46" s="252" t="s">
        <v>69</v>
      </c>
      <c r="C46" s="242">
        <v>1</v>
      </c>
      <c r="D46" s="249"/>
      <c r="E46" s="261"/>
      <c r="F46" s="68" t="s">
        <v>370</v>
      </c>
      <c r="G46" s="261"/>
      <c r="H46" s="261"/>
      <c r="I46" s="261"/>
      <c r="J46" s="147"/>
      <c r="K46" s="261"/>
      <c r="L46" s="261"/>
      <c r="M46" s="261"/>
      <c r="N46" s="261"/>
      <c r="O46" s="142"/>
      <c r="P46" s="261"/>
      <c r="Q46" s="263"/>
      <c r="R46" s="142"/>
      <c r="S46" s="263"/>
      <c r="T46" s="263"/>
      <c r="U46" s="176"/>
      <c r="V46" s="141"/>
      <c r="W46" s="221"/>
      <c r="X46" s="147"/>
      <c r="Y46" s="131"/>
      <c r="Z46" s="264"/>
      <c r="AA46" s="221"/>
      <c r="AB46" s="147"/>
      <c r="AC46" s="138"/>
      <c r="AD46" s="150">
        <f t="shared" si="2"/>
        <v>1</v>
      </c>
      <c r="AE46">
        <f t="shared" si="1"/>
        <v>1</v>
      </c>
    </row>
    <row r="47" spans="1:43" ht="15.75" customHeight="1" thickBot="1" x14ac:dyDescent="0.25">
      <c r="A47" s="253"/>
      <c r="B47" s="252" t="s">
        <v>37</v>
      </c>
      <c r="C47" s="242">
        <v>1</v>
      </c>
      <c r="D47" s="249"/>
      <c r="E47" s="261"/>
      <c r="F47" s="261" t="s">
        <v>370</v>
      </c>
      <c r="G47" s="261"/>
      <c r="H47" s="261"/>
      <c r="I47" s="261"/>
      <c r="J47" s="261"/>
      <c r="K47" s="261"/>
      <c r="L47" s="261"/>
      <c r="M47" s="261"/>
      <c r="N47" s="261"/>
      <c r="O47" s="261"/>
      <c r="P47" s="261"/>
      <c r="Q47" s="261"/>
      <c r="R47" s="261"/>
      <c r="S47" s="261"/>
      <c r="T47" s="261"/>
      <c r="U47" s="261"/>
      <c r="V47" s="261"/>
      <c r="W47" s="264"/>
      <c r="X47" s="261"/>
      <c r="Y47" s="261"/>
      <c r="Z47" s="264"/>
      <c r="AA47" s="270"/>
      <c r="AB47" s="270"/>
      <c r="AC47" s="138"/>
      <c r="AD47" s="150">
        <f t="shared" si="2"/>
        <v>1</v>
      </c>
      <c r="AE47">
        <f t="shared" si="1"/>
        <v>1</v>
      </c>
    </row>
    <row r="48" spans="1:43" ht="15.75" hidden="1" customHeight="1" x14ac:dyDescent="0.2">
      <c r="A48" s="253">
        <v>100</v>
      </c>
      <c r="B48" s="252" t="s">
        <v>76</v>
      </c>
      <c r="C48" s="242"/>
      <c r="D48" s="249"/>
      <c r="E48" s="261"/>
      <c r="F48" s="261"/>
      <c r="G48" s="261"/>
      <c r="H48" s="261"/>
      <c r="I48" s="261"/>
      <c r="J48" s="261"/>
      <c r="K48" s="261"/>
      <c r="L48" s="124"/>
      <c r="M48" s="141"/>
      <c r="N48" s="261"/>
      <c r="O48" s="70"/>
      <c r="P48" s="116"/>
      <c r="Q48" s="116"/>
      <c r="R48" s="261"/>
      <c r="S48" s="261"/>
      <c r="T48" s="263"/>
      <c r="U48" s="261"/>
      <c r="V48" s="131"/>
      <c r="W48" s="131"/>
      <c r="X48" s="296"/>
      <c r="Y48" s="141"/>
      <c r="Z48" s="176"/>
      <c r="AA48" s="131"/>
      <c r="AB48" s="138"/>
      <c r="AC48" s="138"/>
      <c r="AD48" s="150">
        <f t="shared" si="2"/>
        <v>0</v>
      </c>
      <c r="AE48">
        <f t="shared" si="1"/>
        <v>0</v>
      </c>
    </row>
    <row r="49" spans="1:34" ht="15.75" hidden="1" customHeight="1" x14ac:dyDescent="0.2">
      <c r="A49" s="246">
        <v>82</v>
      </c>
      <c r="B49" s="252" t="s">
        <v>57</v>
      </c>
      <c r="C49" s="242"/>
      <c r="D49" s="249"/>
      <c r="E49" s="261"/>
      <c r="F49" s="68"/>
      <c r="G49" s="261"/>
      <c r="H49" s="68"/>
      <c r="I49" s="70"/>
      <c r="J49" s="263"/>
      <c r="K49" s="207"/>
      <c r="L49" s="263"/>
      <c r="M49" s="176"/>
      <c r="N49" s="263"/>
      <c r="O49" s="261"/>
      <c r="P49" s="263"/>
      <c r="Q49" s="261"/>
      <c r="R49" s="261"/>
      <c r="S49" s="263"/>
      <c r="T49" s="261"/>
      <c r="U49" s="141"/>
      <c r="V49" s="264"/>
      <c r="W49" s="261"/>
      <c r="X49" s="296"/>
      <c r="Y49" s="261"/>
      <c r="Z49" s="261"/>
      <c r="AA49" s="221"/>
      <c r="AB49" s="138"/>
      <c r="AC49" s="270"/>
      <c r="AD49" s="150">
        <f t="shared" si="2"/>
        <v>0</v>
      </c>
      <c r="AE49">
        <f t="shared" si="1"/>
        <v>0</v>
      </c>
    </row>
    <row r="50" spans="1:34" ht="15.75" hidden="1" customHeight="1" x14ac:dyDescent="0.2">
      <c r="A50" s="246">
        <v>6</v>
      </c>
      <c r="B50" s="252" t="s">
        <v>31</v>
      </c>
      <c r="C50" s="242"/>
      <c r="D50" s="249"/>
      <c r="E50" s="261"/>
      <c r="F50" s="261"/>
      <c r="G50" s="261"/>
      <c r="H50" s="261"/>
      <c r="I50" s="261"/>
      <c r="J50" s="147"/>
      <c r="K50" s="265"/>
      <c r="L50" s="261"/>
      <c r="M50" s="261"/>
      <c r="N50" s="261"/>
      <c r="O50" s="261"/>
      <c r="P50" s="261"/>
      <c r="Q50" s="264"/>
      <c r="R50" s="263"/>
      <c r="S50" s="264"/>
      <c r="T50" s="261"/>
      <c r="U50" s="264"/>
      <c r="V50" s="264"/>
      <c r="W50" s="261"/>
      <c r="X50" s="265"/>
      <c r="Y50" s="261"/>
      <c r="Z50" s="261"/>
      <c r="AA50" s="270"/>
      <c r="AB50" s="270"/>
      <c r="AC50" s="270"/>
      <c r="AD50" s="150">
        <f t="shared" si="2"/>
        <v>0</v>
      </c>
      <c r="AE50">
        <f t="shared" si="1"/>
        <v>0</v>
      </c>
    </row>
    <row r="51" spans="1:34" ht="15.75" hidden="1" customHeight="1" x14ac:dyDescent="0.2">
      <c r="A51" s="295">
        <v>27</v>
      </c>
      <c r="B51" s="252" t="s">
        <v>87</v>
      </c>
      <c r="C51" s="242"/>
      <c r="D51" s="249"/>
      <c r="E51" s="261"/>
      <c r="F51" s="261"/>
      <c r="G51" s="261"/>
      <c r="H51" s="261"/>
      <c r="I51" s="261"/>
      <c r="J51" s="147"/>
      <c r="K51" s="263"/>
      <c r="L51" s="261"/>
      <c r="M51" s="176"/>
      <c r="N51" s="264"/>
      <c r="O51" s="261"/>
      <c r="P51" s="264"/>
      <c r="Q51" s="264"/>
      <c r="R51" s="261"/>
      <c r="S51" s="261"/>
      <c r="T51" s="261"/>
      <c r="U51" s="261"/>
      <c r="V51" s="264"/>
      <c r="W51" s="264"/>
      <c r="X51" s="136"/>
      <c r="Y51" s="261"/>
      <c r="Z51" s="264"/>
      <c r="AA51" s="270"/>
      <c r="AB51" s="270"/>
      <c r="AC51" s="270"/>
      <c r="AD51" s="150">
        <f t="shared" si="2"/>
        <v>0</v>
      </c>
      <c r="AE51">
        <f t="shared" si="1"/>
        <v>0</v>
      </c>
      <c r="AF51" s="6"/>
      <c r="AG51" s="6"/>
      <c r="AH51" s="6"/>
    </row>
    <row r="52" spans="1:34" ht="15.75" hidden="1" customHeight="1" x14ac:dyDescent="0.2">
      <c r="A52" s="253">
        <v>76</v>
      </c>
      <c r="B52" s="252" t="s">
        <v>80</v>
      </c>
      <c r="C52" s="242"/>
      <c r="D52" s="249"/>
      <c r="E52" s="68"/>
      <c r="F52" s="261"/>
      <c r="G52" s="261"/>
      <c r="H52" s="261"/>
      <c r="I52" s="68"/>
      <c r="J52" s="147"/>
      <c r="K52" s="261"/>
      <c r="L52" s="263"/>
      <c r="M52" s="261"/>
      <c r="N52" s="263"/>
      <c r="O52" s="264"/>
      <c r="P52" s="263"/>
      <c r="Q52" s="142"/>
      <c r="R52" s="147"/>
      <c r="S52" s="263"/>
      <c r="T52" s="147"/>
      <c r="U52" s="131"/>
      <c r="V52" s="131"/>
      <c r="W52" s="131"/>
      <c r="X52" s="263"/>
      <c r="Y52" s="255"/>
      <c r="Z52" s="221"/>
      <c r="AA52" s="221"/>
      <c r="AB52" s="147"/>
      <c r="AC52" s="138"/>
      <c r="AD52" s="150">
        <f t="shared" si="2"/>
        <v>0</v>
      </c>
      <c r="AE52">
        <f t="shared" si="1"/>
        <v>0</v>
      </c>
      <c r="AF52" s="6"/>
      <c r="AG52" s="6"/>
      <c r="AH52" s="6"/>
    </row>
    <row r="53" spans="1:34" ht="15.75" hidden="1" customHeight="1" x14ac:dyDescent="0.2">
      <c r="A53" s="253">
        <v>114</v>
      </c>
      <c r="B53" s="252" t="s">
        <v>81</v>
      </c>
      <c r="C53" s="242"/>
      <c r="D53" s="251"/>
      <c r="E53" s="261"/>
      <c r="F53" s="261"/>
      <c r="G53" s="261"/>
      <c r="H53" s="68"/>
      <c r="I53" s="68"/>
      <c r="J53" s="263"/>
      <c r="K53" s="261"/>
      <c r="L53" s="263"/>
      <c r="M53" s="261"/>
      <c r="N53" s="142"/>
      <c r="O53" s="261"/>
      <c r="P53" s="264"/>
      <c r="Q53" s="263"/>
      <c r="R53" s="261"/>
      <c r="S53" s="263"/>
      <c r="T53" s="261"/>
      <c r="U53" s="176"/>
      <c r="V53" s="221"/>
      <c r="W53" s="176"/>
      <c r="X53" s="265"/>
      <c r="Y53" s="255"/>
      <c r="Z53" s="221"/>
      <c r="AA53" s="221"/>
      <c r="AB53" s="147"/>
      <c r="AC53" s="270"/>
      <c r="AD53" s="150">
        <f t="shared" si="2"/>
        <v>0</v>
      </c>
      <c r="AE53">
        <f t="shared" si="1"/>
        <v>0</v>
      </c>
      <c r="AF53" s="6"/>
      <c r="AG53" s="6"/>
      <c r="AH53" s="6"/>
    </row>
    <row r="54" spans="1:34" ht="15.75" hidden="1" customHeight="1" x14ac:dyDescent="0.2">
      <c r="A54" s="253">
        <v>89</v>
      </c>
      <c r="B54" s="252" t="s">
        <v>189</v>
      </c>
      <c r="C54" s="242"/>
      <c r="D54" s="249"/>
      <c r="E54" s="68"/>
      <c r="F54" s="261"/>
      <c r="G54" s="261"/>
      <c r="H54" s="261"/>
      <c r="I54" s="68"/>
      <c r="J54" s="263"/>
      <c r="K54" s="59"/>
      <c r="L54" s="263"/>
      <c r="M54" s="142"/>
      <c r="N54" s="261"/>
      <c r="O54" s="261"/>
      <c r="P54" s="142"/>
      <c r="Q54" s="142"/>
      <c r="R54" s="124"/>
      <c r="S54" s="142"/>
      <c r="T54" s="264"/>
      <c r="U54" s="261"/>
      <c r="V54" s="264"/>
      <c r="W54" s="131"/>
      <c r="X54" s="263"/>
      <c r="Y54" s="264"/>
      <c r="Z54" s="176"/>
      <c r="AA54" s="221"/>
      <c r="AB54" s="138"/>
      <c r="AC54" s="138"/>
      <c r="AD54" s="150">
        <f t="shared" si="2"/>
        <v>0</v>
      </c>
      <c r="AE54">
        <f t="shared" si="1"/>
        <v>0</v>
      </c>
      <c r="AF54" s="6"/>
      <c r="AG54" s="6"/>
      <c r="AH54" s="6"/>
    </row>
    <row r="55" spans="1:34" ht="15.75" hidden="1" customHeight="1" x14ac:dyDescent="0.2">
      <c r="A55" s="246"/>
      <c r="B55" s="252" t="s">
        <v>83</v>
      </c>
      <c r="C55" s="242"/>
      <c r="D55" s="249"/>
      <c r="E55" s="261"/>
      <c r="F55" s="68"/>
      <c r="G55" s="68"/>
      <c r="H55" s="68"/>
      <c r="I55" s="261"/>
      <c r="J55" s="263"/>
      <c r="K55" s="261"/>
      <c r="L55" s="261"/>
      <c r="M55" s="261"/>
      <c r="N55" s="261"/>
      <c r="O55" s="263"/>
      <c r="P55" s="263"/>
      <c r="Q55" s="142"/>
      <c r="R55" s="263"/>
      <c r="S55" s="147"/>
      <c r="T55" s="263"/>
      <c r="U55" s="131"/>
      <c r="V55" s="131"/>
      <c r="W55" s="264"/>
      <c r="X55" s="264"/>
      <c r="Y55" s="261"/>
      <c r="Z55" s="261"/>
      <c r="AA55" s="221"/>
      <c r="AB55" s="270"/>
      <c r="AC55" s="138"/>
      <c r="AD55" s="150">
        <f t="shared" si="2"/>
        <v>0</v>
      </c>
      <c r="AE55">
        <f t="shared" si="1"/>
        <v>0</v>
      </c>
      <c r="AF55" s="6"/>
      <c r="AG55" s="6"/>
      <c r="AH55" s="6"/>
    </row>
    <row r="56" spans="1:34" ht="15.75" hidden="1" customHeight="1" x14ac:dyDescent="0.2">
      <c r="A56" s="246"/>
      <c r="B56" s="252" t="s">
        <v>157</v>
      </c>
      <c r="C56" s="242"/>
      <c r="D56" s="249"/>
      <c r="E56" s="261"/>
      <c r="F56" s="68"/>
      <c r="G56" s="68"/>
      <c r="H56" s="68"/>
      <c r="I56" s="261"/>
      <c r="J56" s="263"/>
      <c r="K56" s="261"/>
      <c r="L56" s="261"/>
      <c r="M56" s="261"/>
      <c r="N56" s="261"/>
      <c r="O56" s="147"/>
      <c r="P56" s="263"/>
      <c r="Q56" s="142"/>
      <c r="R56" s="263"/>
      <c r="S56" s="147"/>
      <c r="T56" s="263"/>
      <c r="U56" s="131"/>
      <c r="V56" s="131"/>
      <c r="W56" s="264"/>
      <c r="X56" s="261"/>
      <c r="Y56" s="264"/>
      <c r="Z56" s="264"/>
      <c r="AA56" s="221"/>
      <c r="AB56" s="147"/>
      <c r="AC56" s="271"/>
      <c r="AD56" s="150">
        <f t="shared" si="2"/>
        <v>0</v>
      </c>
      <c r="AE56">
        <f t="shared" si="1"/>
        <v>0</v>
      </c>
      <c r="AF56" s="6"/>
      <c r="AG56" s="6"/>
      <c r="AH56" s="6"/>
    </row>
    <row r="57" spans="1:34" ht="15.75" hidden="1" customHeight="1" x14ac:dyDescent="0.2">
      <c r="A57" s="246"/>
      <c r="B57" s="252" t="s">
        <v>85</v>
      </c>
      <c r="C57" s="242"/>
      <c r="D57" s="249"/>
      <c r="E57" s="261"/>
      <c r="F57" s="68"/>
      <c r="G57" s="261"/>
      <c r="H57" s="261"/>
      <c r="I57" s="261"/>
      <c r="J57" s="261"/>
      <c r="K57" s="261"/>
      <c r="L57" s="263"/>
      <c r="M57" s="261"/>
      <c r="N57" s="147"/>
      <c r="O57" s="263"/>
      <c r="P57" s="147"/>
      <c r="Q57" s="261"/>
      <c r="R57" s="261"/>
      <c r="S57" s="142"/>
      <c r="T57" s="261"/>
      <c r="U57" s="221"/>
      <c r="V57" s="176"/>
      <c r="W57" s="264"/>
      <c r="X57" s="264"/>
      <c r="Y57" s="131"/>
      <c r="Z57" s="176"/>
      <c r="AA57" s="131"/>
      <c r="AB57" s="270"/>
      <c r="AC57" s="138"/>
      <c r="AD57" s="150">
        <f t="shared" si="2"/>
        <v>0</v>
      </c>
      <c r="AE57">
        <f t="shared" si="1"/>
        <v>0</v>
      </c>
    </row>
    <row r="58" spans="1:34" ht="15.75" hidden="1" customHeight="1" x14ac:dyDescent="0.2">
      <c r="A58" s="246">
        <v>98</v>
      </c>
      <c r="B58" s="252" t="s">
        <v>86</v>
      </c>
      <c r="C58" s="242"/>
      <c r="D58" s="249"/>
      <c r="E58" s="261"/>
      <c r="F58" s="68"/>
      <c r="G58" s="261"/>
      <c r="H58" s="68"/>
      <c r="I58" s="70"/>
      <c r="J58" s="147"/>
      <c r="K58" s="261"/>
      <c r="L58" s="263"/>
      <c r="M58" s="176"/>
      <c r="N58" s="263"/>
      <c r="O58" s="263"/>
      <c r="P58" s="147"/>
      <c r="Q58" s="142"/>
      <c r="R58" s="264"/>
      <c r="S58" s="261"/>
      <c r="T58" s="263"/>
      <c r="U58" s="131"/>
      <c r="V58" s="131"/>
      <c r="W58" s="261"/>
      <c r="X58" s="296"/>
      <c r="Y58" s="264"/>
      <c r="Z58" s="221"/>
      <c r="AA58" s="221"/>
      <c r="AB58" s="147"/>
      <c r="AC58" s="270"/>
      <c r="AD58" s="150">
        <f t="shared" si="2"/>
        <v>0</v>
      </c>
      <c r="AE58">
        <f t="shared" si="1"/>
        <v>0</v>
      </c>
      <c r="AF58" s="6"/>
      <c r="AG58" s="6"/>
      <c r="AH58" s="6"/>
    </row>
    <row r="59" spans="1:34" ht="15.75" hidden="1" customHeight="1" x14ac:dyDescent="0.2">
      <c r="A59" s="253"/>
      <c r="B59" s="252" t="s">
        <v>371</v>
      </c>
      <c r="C59" s="242"/>
      <c r="D59" s="249"/>
      <c r="E59" s="68"/>
      <c r="F59" s="261"/>
      <c r="G59" s="68"/>
      <c r="H59" s="261"/>
      <c r="I59" s="70"/>
      <c r="J59" s="142"/>
      <c r="K59" s="261"/>
      <c r="L59" s="264"/>
      <c r="M59" s="70"/>
      <c r="N59" s="264"/>
      <c r="O59" s="261"/>
      <c r="P59" s="147"/>
      <c r="Q59" s="264"/>
      <c r="R59" s="261"/>
      <c r="S59" s="124"/>
      <c r="T59" s="261"/>
      <c r="U59" s="176"/>
      <c r="V59" s="261"/>
      <c r="W59" s="261"/>
      <c r="X59" s="136"/>
      <c r="Y59" s="264"/>
      <c r="Z59" s="176"/>
      <c r="AA59" s="270"/>
      <c r="AB59" s="147"/>
      <c r="AC59" s="138"/>
      <c r="AD59" s="150">
        <f t="shared" si="2"/>
        <v>0</v>
      </c>
      <c r="AE59">
        <f t="shared" si="1"/>
        <v>0</v>
      </c>
      <c r="AF59" s="6"/>
      <c r="AG59" s="6"/>
      <c r="AH59" s="6"/>
    </row>
    <row r="60" spans="1:34" ht="15.75" hidden="1" customHeight="1" x14ac:dyDescent="0.2">
      <c r="A60" s="253"/>
      <c r="B60" s="252" t="s">
        <v>47</v>
      </c>
      <c r="C60" s="242"/>
      <c r="D60" s="249"/>
      <c r="E60" s="68"/>
      <c r="F60" s="261"/>
      <c r="G60" s="261"/>
      <c r="H60" s="261"/>
      <c r="I60" s="261"/>
      <c r="J60" s="264"/>
      <c r="K60" s="261"/>
      <c r="L60" s="261"/>
      <c r="M60" s="70"/>
      <c r="N60" s="261"/>
      <c r="O60" s="261"/>
      <c r="P60" s="142"/>
      <c r="Q60" s="261"/>
      <c r="R60" s="70"/>
      <c r="S60" s="147"/>
      <c r="T60" s="263"/>
      <c r="U60" s="131"/>
      <c r="V60" s="176"/>
      <c r="W60" s="131"/>
      <c r="X60" s="147"/>
      <c r="Y60" s="149"/>
      <c r="Z60" s="70"/>
      <c r="AA60" s="221"/>
      <c r="AB60" s="147"/>
      <c r="AC60" s="138"/>
      <c r="AD60" s="150">
        <f t="shared" si="2"/>
        <v>0</v>
      </c>
      <c r="AE60">
        <f t="shared" si="1"/>
        <v>0</v>
      </c>
      <c r="AF60" s="6"/>
      <c r="AG60" s="6"/>
      <c r="AH60" s="6"/>
    </row>
    <row r="61" spans="1:34" ht="15.75" hidden="1" customHeight="1" x14ac:dyDescent="0.2">
      <c r="A61" s="253"/>
      <c r="B61" s="252" t="s">
        <v>88</v>
      </c>
      <c r="C61" s="242"/>
      <c r="D61" s="249"/>
      <c r="E61" s="261"/>
      <c r="F61" s="68"/>
      <c r="G61" s="68"/>
      <c r="H61" s="261"/>
      <c r="I61" s="261"/>
      <c r="J61" s="147"/>
      <c r="K61" s="207"/>
      <c r="L61" s="263"/>
      <c r="M61" s="176"/>
      <c r="N61" s="263"/>
      <c r="O61" s="261"/>
      <c r="P61" s="142"/>
      <c r="Q61" s="264"/>
      <c r="R61" s="124"/>
      <c r="S61" s="261"/>
      <c r="T61" s="142"/>
      <c r="U61" s="264"/>
      <c r="V61" s="176"/>
      <c r="W61" s="221"/>
      <c r="X61" s="265"/>
      <c r="Y61" s="255"/>
      <c r="Z61" s="264"/>
      <c r="AA61" s="221"/>
      <c r="AB61" s="147"/>
      <c r="AC61" s="270"/>
      <c r="AD61" s="150"/>
      <c r="AE61">
        <f t="shared" si="1"/>
        <v>0</v>
      </c>
    </row>
    <row r="62" spans="1:34" ht="15.75" hidden="1" customHeight="1" x14ac:dyDescent="0.2">
      <c r="A62" s="253">
        <v>113</v>
      </c>
      <c r="B62" s="252" t="s">
        <v>89</v>
      </c>
      <c r="C62" s="242"/>
      <c r="D62" s="249"/>
      <c r="E62" s="261"/>
      <c r="F62" s="261"/>
      <c r="G62" s="261"/>
      <c r="H62" s="261"/>
      <c r="I62" s="261"/>
      <c r="J62" s="264"/>
      <c r="K62" s="261"/>
      <c r="L62" s="142"/>
      <c r="M62" s="141"/>
      <c r="N62" s="261"/>
      <c r="O62" s="70"/>
      <c r="P62" s="70"/>
      <c r="Q62" s="116"/>
      <c r="R62" s="142"/>
      <c r="S62" s="264"/>
      <c r="T62" s="261"/>
      <c r="U62" s="141"/>
      <c r="V62" s="131"/>
      <c r="W62" s="131"/>
      <c r="X62" s="136"/>
      <c r="Y62" s="141"/>
      <c r="Z62" s="221"/>
      <c r="AA62" s="270"/>
      <c r="AB62" s="147"/>
      <c r="AC62" s="136"/>
      <c r="AD62" s="150">
        <f t="shared" ref="AD62:AD70" si="3">COUNTA(F62:I62,K62:O62,Q62:AC62)</f>
        <v>0</v>
      </c>
      <c r="AE62">
        <f t="shared" si="1"/>
        <v>0</v>
      </c>
    </row>
    <row r="63" spans="1:34" ht="15.75" hidden="1" customHeight="1" x14ac:dyDescent="0.2">
      <c r="A63" s="253">
        <v>39</v>
      </c>
      <c r="B63" s="252" t="s">
        <v>123</v>
      </c>
      <c r="C63" s="242"/>
      <c r="D63" s="249"/>
      <c r="E63" s="261"/>
      <c r="F63" s="261"/>
      <c r="G63" s="261"/>
      <c r="H63" s="261"/>
      <c r="I63" s="261"/>
      <c r="J63" s="147"/>
      <c r="K63" s="261"/>
      <c r="L63" s="264"/>
      <c r="M63" s="261"/>
      <c r="N63" s="264"/>
      <c r="O63" s="261"/>
      <c r="P63" s="264"/>
      <c r="Q63" s="261"/>
      <c r="R63" s="264"/>
      <c r="S63" s="142"/>
      <c r="T63" s="261"/>
      <c r="U63" s="221"/>
      <c r="V63" s="221"/>
      <c r="W63" s="264"/>
      <c r="X63" s="261"/>
      <c r="Y63" s="264"/>
      <c r="Z63" s="264"/>
      <c r="AA63" s="270"/>
      <c r="AB63" s="147"/>
      <c r="AC63" s="270"/>
      <c r="AD63" s="150">
        <f t="shared" si="3"/>
        <v>0</v>
      </c>
      <c r="AE63">
        <f t="shared" si="1"/>
        <v>0</v>
      </c>
    </row>
    <row r="64" spans="1:34" ht="15.75" hidden="1" customHeight="1" x14ac:dyDescent="0.2">
      <c r="A64" s="253"/>
      <c r="B64" s="252" t="s">
        <v>237</v>
      </c>
      <c r="C64" s="242"/>
      <c r="D64" s="249"/>
      <c r="E64" s="261"/>
      <c r="F64" s="261"/>
      <c r="G64" s="261"/>
      <c r="H64" s="68"/>
      <c r="I64" s="68"/>
      <c r="J64" s="261"/>
      <c r="K64" s="263"/>
      <c r="L64" s="263"/>
      <c r="M64" s="141"/>
      <c r="N64" s="263"/>
      <c r="O64" s="142"/>
      <c r="P64" s="142"/>
      <c r="Q64" s="142"/>
      <c r="R64" s="263"/>
      <c r="S64" s="263"/>
      <c r="T64" s="142"/>
      <c r="U64" s="176"/>
      <c r="V64" s="131"/>
      <c r="W64" s="176"/>
      <c r="X64" s="147"/>
      <c r="Y64" s="255"/>
      <c r="Z64" s="70"/>
      <c r="AA64" s="127"/>
      <c r="AB64" s="138"/>
      <c r="AC64" s="138"/>
      <c r="AD64" s="150">
        <f t="shared" si="3"/>
        <v>0</v>
      </c>
      <c r="AE64">
        <f t="shared" si="1"/>
        <v>0</v>
      </c>
    </row>
    <row r="65" spans="1:31" ht="15.75" hidden="1" customHeight="1" x14ac:dyDescent="0.2">
      <c r="A65" s="246">
        <v>29</v>
      </c>
      <c r="B65" s="252" t="s">
        <v>92</v>
      </c>
      <c r="C65" s="242"/>
      <c r="D65" s="251"/>
      <c r="E65" s="261"/>
      <c r="F65" s="261"/>
      <c r="G65" s="261"/>
      <c r="H65" s="261"/>
      <c r="I65" s="261"/>
      <c r="J65" s="261"/>
      <c r="K65" s="261"/>
      <c r="L65" s="264"/>
      <c r="M65" s="261"/>
      <c r="N65" s="261"/>
      <c r="O65" s="261"/>
      <c r="P65" s="261"/>
      <c r="Q65" s="261"/>
      <c r="R65" s="264"/>
      <c r="S65" s="261"/>
      <c r="T65" s="264"/>
      <c r="U65" s="261"/>
      <c r="V65" s="261"/>
      <c r="W65" s="264"/>
      <c r="X65" s="265"/>
      <c r="Y65" s="264"/>
      <c r="Z65" s="264"/>
      <c r="AA65" s="221"/>
      <c r="AB65" s="147"/>
      <c r="AC65" s="138"/>
      <c r="AD65" s="150">
        <f t="shared" si="3"/>
        <v>0</v>
      </c>
      <c r="AE65">
        <f t="shared" si="1"/>
        <v>0</v>
      </c>
    </row>
    <row r="66" spans="1:31" ht="15.75" hidden="1" customHeight="1" x14ac:dyDescent="0.2">
      <c r="A66" s="253"/>
      <c r="B66" s="252" t="s">
        <v>238</v>
      </c>
      <c r="C66" s="242"/>
      <c r="D66" s="249"/>
      <c r="E66" s="261"/>
      <c r="F66" s="261"/>
      <c r="G66" s="261"/>
      <c r="H66" s="261"/>
      <c r="I66" s="261"/>
      <c r="J66" s="264"/>
      <c r="K66" s="261"/>
      <c r="L66" s="261"/>
      <c r="M66" s="264"/>
      <c r="N66" s="261"/>
      <c r="O66" s="264"/>
      <c r="P66" s="264"/>
      <c r="Q66" s="264"/>
      <c r="R66" s="264"/>
      <c r="S66" s="264"/>
      <c r="T66" s="261"/>
      <c r="U66" s="261"/>
      <c r="V66" s="264"/>
      <c r="W66" s="264"/>
      <c r="X66" s="265"/>
      <c r="Y66" s="264"/>
      <c r="Z66" s="264"/>
      <c r="AA66" s="270"/>
      <c r="AB66" s="270"/>
      <c r="AC66" s="138"/>
      <c r="AD66" s="150">
        <f t="shared" si="3"/>
        <v>0</v>
      </c>
      <c r="AE66">
        <f t="shared" si="1"/>
        <v>0</v>
      </c>
    </row>
    <row r="67" spans="1:31" ht="15.75" hidden="1" customHeight="1" x14ac:dyDescent="0.2">
      <c r="A67" s="246">
        <v>42</v>
      </c>
      <c r="B67" s="252" t="s">
        <v>94</v>
      </c>
      <c r="C67" s="242"/>
      <c r="D67" s="251"/>
      <c r="E67" s="261"/>
      <c r="F67" s="261"/>
      <c r="G67" s="261"/>
      <c r="H67" s="261"/>
      <c r="I67" s="70"/>
      <c r="J67" s="261"/>
      <c r="K67" s="263"/>
      <c r="L67" s="261"/>
      <c r="M67" s="261"/>
      <c r="N67" s="263"/>
      <c r="O67" s="263"/>
      <c r="P67" s="261"/>
      <c r="Q67" s="261"/>
      <c r="R67" s="264"/>
      <c r="S67" s="264"/>
      <c r="T67" s="264"/>
      <c r="U67" s="261"/>
      <c r="V67" s="131"/>
      <c r="W67" s="131"/>
      <c r="X67" s="265"/>
      <c r="Y67" s="261"/>
      <c r="Z67" s="264"/>
      <c r="AA67" s="271"/>
      <c r="AB67" s="270"/>
      <c r="AC67" s="271"/>
      <c r="AD67" s="150">
        <f t="shared" si="3"/>
        <v>0</v>
      </c>
      <c r="AE67">
        <f t="shared" si="1"/>
        <v>0</v>
      </c>
    </row>
    <row r="68" spans="1:31" ht="15.75" hidden="1" customHeight="1" x14ac:dyDescent="0.2">
      <c r="A68" s="253">
        <v>88</v>
      </c>
      <c r="B68" s="252" t="s">
        <v>95</v>
      </c>
      <c r="C68" s="242"/>
      <c r="D68" s="249"/>
      <c r="E68" s="261"/>
      <c r="F68" s="261"/>
      <c r="G68" s="68"/>
      <c r="H68" s="68"/>
      <c r="I68" s="261"/>
      <c r="J68" s="263"/>
      <c r="K68" s="263"/>
      <c r="L68" s="147"/>
      <c r="M68" s="261"/>
      <c r="N68" s="264"/>
      <c r="O68" s="263"/>
      <c r="P68" s="263"/>
      <c r="Q68" s="142"/>
      <c r="R68" s="263"/>
      <c r="S68" s="207"/>
      <c r="T68" s="263"/>
      <c r="U68" s="141"/>
      <c r="V68" s="127"/>
      <c r="W68" s="141"/>
      <c r="X68" s="136"/>
      <c r="Y68" s="264"/>
      <c r="Z68" s="261"/>
      <c r="AA68" s="270"/>
      <c r="AB68" s="138"/>
      <c r="AC68" s="138"/>
      <c r="AD68" s="150">
        <f t="shared" si="3"/>
        <v>0</v>
      </c>
      <c r="AE68">
        <f t="shared" si="1"/>
        <v>0</v>
      </c>
    </row>
    <row r="69" spans="1:31" ht="15.75" hidden="1" customHeight="1" x14ac:dyDescent="0.2">
      <c r="A69" s="253"/>
      <c r="B69" s="252" t="s">
        <v>96</v>
      </c>
      <c r="C69" s="242"/>
      <c r="D69" s="249"/>
      <c r="E69" s="261"/>
      <c r="F69" s="261"/>
      <c r="G69" s="68"/>
      <c r="H69" s="68"/>
      <c r="I69" s="68"/>
      <c r="J69" s="147"/>
      <c r="K69" s="207"/>
      <c r="L69" s="263"/>
      <c r="M69" s="131"/>
      <c r="N69" s="261"/>
      <c r="O69" s="147"/>
      <c r="P69" s="265"/>
      <c r="Q69" s="124"/>
      <c r="R69" s="147"/>
      <c r="S69" s="147"/>
      <c r="T69" s="263"/>
      <c r="U69" s="141"/>
      <c r="V69" s="131"/>
      <c r="W69" s="141"/>
      <c r="X69" s="296"/>
      <c r="Y69" s="261"/>
      <c r="Z69" s="264"/>
      <c r="AA69" s="270"/>
      <c r="AB69" s="147"/>
      <c r="AC69" s="270"/>
      <c r="AD69" s="150">
        <f t="shared" si="3"/>
        <v>0</v>
      </c>
      <c r="AE69">
        <f t="shared" si="1"/>
        <v>0</v>
      </c>
    </row>
    <row r="70" spans="1:31" ht="15.75" hidden="1" customHeight="1" x14ac:dyDescent="0.2">
      <c r="A70" s="253"/>
      <c r="B70" s="252" t="s">
        <v>108</v>
      </c>
      <c r="C70" s="242"/>
      <c r="D70" s="249"/>
      <c r="E70" s="261"/>
      <c r="F70" s="261"/>
      <c r="G70" s="261"/>
      <c r="H70" s="261"/>
      <c r="I70" s="261"/>
      <c r="J70" s="264"/>
      <c r="K70" s="263"/>
      <c r="L70" s="264"/>
      <c r="M70" s="261"/>
      <c r="N70" s="264"/>
      <c r="O70" s="261"/>
      <c r="P70" s="264"/>
      <c r="Q70" s="264"/>
      <c r="R70" s="265"/>
      <c r="S70" s="261"/>
      <c r="T70" s="263"/>
      <c r="U70" s="265"/>
      <c r="V70" s="264"/>
      <c r="W70" s="176"/>
      <c r="X70" s="296"/>
      <c r="Y70" s="255"/>
      <c r="Z70" s="264"/>
      <c r="AA70" s="149"/>
      <c r="AB70" s="138"/>
      <c r="AC70" s="270"/>
      <c r="AD70" s="150">
        <f t="shared" si="3"/>
        <v>0</v>
      </c>
      <c r="AE70">
        <f t="shared" si="1"/>
        <v>0</v>
      </c>
    </row>
    <row r="71" spans="1:31" ht="15.75" hidden="1" customHeight="1" x14ac:dyDescent="0.2">
      <c r="A71" s="253"/>
      <c r="B71" s="252" t="s">
        <v>230</v>
      </c>
      <c r="C71" s="242"/>
      <c r="D71" s="249"/>
      <c r="E71" s="68"/>
      <c r="F71" s="261"/>
      <c r="G71" s="68"/>
      <c r="H71" s="68"/>
      <c r="I71" s="261"/>
      <c r="J71" s="147"/>
      <c r="K71" s="263"/>
      <c r="L71" s="142"/>
      <c r="M71" s="221"/>
      <c r="N71" s="263"/>
      <c r="O71" s="264"/>
      <c r="P71" s="264"/>
      <c r="Q71" s="124"/>
      <c r="R71" s="147"/>
      <c r="S71" s="263"/>
      <c r="T71" s="147"/>
      <c r="U71" s="221"/>
      <c r="V71" s="221"/>
      <c r="W71" s="176"/>
      <c r="X71" s="136"/>
      <c r="Y71" s="255"/>
      <c r="Z71" s="221"/>
      <c r="AA71" s="221"/>
      <c r="AB71" s="147"/>
      <c r="AC71" s="138"/>
      <c r="AD71" s="150"/>
      <c r="AE71">
        <f t="shared" ref="AE71:AE122" si="4">COUNTA(E71:AC71)</f>
        <v>0</v>
      </c>
    </row>
    <row r="72" spans="1:31" ht="15.75" hidden="1" customHeight="1" x14ac:dyDescent="0.2">
      <c r="A72" s="253"/>
      <c r="B72" s="252" t="s">
        <v>99</v>
      </c>
      <c r="C72" s="242"/>
      <c r="D72" s="249"/>
      <c r="E72" s="261"/>
      <c r="F72" s="68"/>
      <c r="G72" s="68"/>
      <c r="H72" s="68"/>
      <c r="I72" s="261"/>
      <c r="J72" s="264"/>
      <c r="K72" s="207"/>
      <c r="L72" s="147"/>
      <c r="M72" s="176"/>
      <c r="N72" s="263"/>
      <c r="O72" s="124"/>
      <c r="P72" s="124"/>
      <c r="Q72" s="264"/>
      <c r="R72" s="264"/>
      <c r="S72" s="264"/>
      <c r="T72" s="147"/>
      <c r="U72" s="141"/>
      <c r="V72" s="221"/>
      <c r="W72" s="141"/>
      <c r="X72" s="207"/>
      <c r="Y72" s="149"/>
      <c r="Z72" s="264"/>
      <c r="AA72" s="270"/>
      <c r="AB72" s="147"/>
      <c r="AC72" s="138"/>
      <c r="AD72" s="150">
        <f>COUNTA(F72:I72,K72:O72,Q72:AC72)</f>
        <v>0</v>
      </c>
      <c r="AE72">
        <f t="shared" si="4"/>
        <v>0</v>
      </c>
    </row>
    <row r="73" spans="1:31" ht="15.75" hidden="1" customHeight="1" x14ac:dyDescent="0.2">
      <c r="A73" s="246"/>
      <c r="B73" s="252" t="s">
        <v>100</v>
      </c>
      <c r="C73" s="242"/>
      <c r="D73" s="249"/>
      <c r="E73" s="261"/>
      <c r="F73" s="68"/>
      <c r="G73" s="68"/>
      <c r="H73" s="68"/>
      <c r="I73" s="70"/>
      <c r="J73" s="147"/>
      <c r="K73" s="263"/>
      <c r="L73" s="70"/>
      <c r="M73" s="176"/>
      <c r="N73" s="124"/>
      <c r="O73" s="147"/>
      <c r="P73" s="147"/>
      <c r="Q73" s="124"/>
      <c r="R73" s="264"/>
      <c r="S73" s="147"/>
      <c r="T73" s="147"/>
      <c r="U73" s="264"/>
      <c r="V73" s="141"/>
      <c r="W73" s="131"/>
      <c r="X73" s="136"/>
      <c r="Y73" s="298"/>
      <c r="Z73" s="176"/>
      <c r="AA73" s="221"/>
      <c r="AB73" s="147"/>
      <c r="AC73" s="138"/>
      <c r="AD73" s="150">
        <f>COUNTA(F73:I73,K73:O73,Q73:AC73)</f>
        <v>0</v>
      </c>
      <c r="AE73">
        <f t="shared" si="4"/>
        <v>0</v>
      </c>
    </row>
    <row r="74" spans="1:31" ht="15.75" hidden="1" customHeight="1" x14ac:dyDescent="0.2">
      <c r="A74" s="246">
        <v>13</v>
      </c>
      <c r="B74" s="252" t="s">
        <v>51</v>
      </c>
      <c r="C74" s="242"/>
      <c r="D74" s="249"/>
      <c r="E74" s="261"/>
      <c r="F74" s="261"/>
      <c r="G74" s="261"/>
      <c r="H74" s="261"/>
      <c r="I74" s="262"/>
      <c r="J74" s="264"/>
      <c r="K74" s="261"/>
      <c r="L74" s="264"/>
      <c r="M74" s="261"/>
      <c r="N74" s="261"/>
      <c r="O74" s="264"/>
      <c r="P74" s="264"/>
      <c r="Q74" s="261"/>
      <c r="R74" s="261"/>
      <c r="S74" s="261"/>
      <c r="T74" s="261"/>
      <c r="U74" s="264"/>
      <c r="V74" s="264"/>
      <c r="W74" s="264"/>
      <c r="X74" s="264"/>
      <c r="Y74" s="264"/>
      <c r="Z74" s="261"/>
      <c r="AA74" s="270"/>
      <c r="AB74" s="147"/>
      <c r="AC74" s="270"/>
      <c r="AD74" s="150">
        <f>COUNTA(F74:I74,K74:O74,Q74:AC74)</f>
        <v>0</v>
      </c>
      <c r="AE74">
        <f t="shared" si="4"/>
        <v>0</v>
      </c>
    </row>
    <row r="75" spans="1:31" ht="15.75" hidden="1" customHeight="1" x14ac:dyDescent="0.2">
      <c r="A75" s="246"/>
      <c r="B75" s="252" t="s">
        <v>169</v>
      </c>
      <c r="C75" s="242"/>
      <c r="D75" s="249"/>
      <c r="E75" s="261"/>
      <c r="F75" s="261"/>
      <c r="G75" s="68"/>
      <c r="H75" s="68"/>
      <c r="I75" s="70"/>
      <c r="J75" s="147"/>
      <c r="K75" s="207"/>
      <c r="L75" s="264"/>
      <c r="M75" s="264"/>
      <c r="N75" s="142"/>
      <c r="O75" s="264"/>
      <c r="P75" s="147"/>
      <c r="Q75" s="124"/>
      <c r="R75" s="261"/>
      <c r="S75" s="147"/>
      <c r="T75" s="263"/>
      <c r="U75" s="131"/>
      <c r="V75" s="131"/>
      <c r="W75" s="264"/>
      <c r="X75" s="296"/>
      <c r="Y75" s="264"/>
      <c r="Z75" s="264"/>
      <c r="AA75" s="221"/>
      <c r="AB75" s="147"/>
      <c r="AC75" s="138"/>
      <c r="AD75" s="150">
        <f>COUNTA(F75:I75,K75:O75,Q75:AC75)</f>
        <v>0</v>
      </c>
      <c r="AE75">
        <f t="shared" si="4"/>
        <v>0</v>
      </c>
    </row>
    <row r="76" spans="1:31" ht="15.75" hidden="1" customHeight="1" x14ac:dyDescent="0.2">
      <c r="A76" s="246"/>
      <c r="B76" s="252" t="s">
        <v>365</v>
      </c>
      <c r="C76" s="242"/>
      <c r="D76" s="249"/>
      <c r="E76" s="261"/>
      <c r="F76" s="68"/>
      <c r="G76" s="261"/>
      <c r="H76" s="261"/>
      <c r="I76" s="261"/>
      <c r="J76" s="264"/>
      <c r="K76" s="261"/>
      <c r="L76" s="147"/>
      <c r="M76" s="264"/>
      <c r="N76" s="147"/>
      <c r="O76" s="147"/>
      <c r="P76" s="147"/>
      <c r="Q76" s="264"/>
      <c r="R76" s="261"/>
      <c r="S76" s="142"/>
      <c r="T76" s="261"/>
      <c r="U76" s="221"/>
      <c r="V76" s="221"/>
      <c r="W76" s="264"/>
      <c r="X76" s="207"/>
      <c r="Y76" s="131"/>
      <c r="Z76" s="221"/>
      <c r="AA76" s="221"/>
      <c r="AB76" s="147"/>
      <c r="AC76" s="270"/>
      <c r="AD76" s="150"/>
      <c r="AE76">
        <f t="shared" si="4"/>
        <v>0</v>
      </c>
    </row>
    <row r="77" spans="1:31" ht="15.75" hidden="1" customHeight="1" x14ac:dyDescent="0.2">
      <c r="A77" s="253"/>
      <c r="B77" s="252" t="s">
        <v>105</v>
      </c>
      <c r="C77" s="242"/>
      <c r="D77" s="249"/>
      <c r="E77" s="68"/>
      <c r="F77" s="261"/>
      <c r="G77" s="261"/>
      <c r="H77" s="70"/>
      <c r="I77" s="261"/>
      <c r="J77" s="147"/>
      <c r="K77" s="133"/>
      <c r="L77" s="261"/>
      <c r="M77" s="261"/>
      <c r="N77" s="261"/>
      <c r="O77" s="264"/>
      <c r="P77" s="147"/>
      <c r="Q77" s="147"/>
      <c r="R77" s="261"/>
      <c r="S77" s="263"/>
      <c r="T77" s="147"/>
      <c r="U77" s="221"/>
      <c r="V77" s="131"/>
      <c r="W77" s="261"/>
      <c r="X77" s="265"/>
      <c r="Y77" s="264"/>
      <c r="Z77" s="176"/>
      <c r="AA77" s="270"/>
      <c r="AB77" s="270"/>
      <c r="AC77" s="270"/>
      <c r="AD77" s="150">
        <f t="shared" ref="AD77:AD83" si="5">COUNTA(F77:I77,K77:O77,Q77:AC77)</f>
        <v>0</v>
      </c>
      <c r="AE77">
        <f t="shared" si="4"/>
        <v>0</v>
      </c>
    </row>
    <row r="78" spans="1:31" ht="15.75" hidden="1" customHeight="1" x14ac:dyDescent="0.2">
      <c r="A78" s="128"/>
      <c r="B78" s="252" t="s">
        <v>366</v>
      </c>
      <c r="C78" s="242"/>
      <c r="D78" s="249"/>
      <c r="E78" s="58"/>
      <c r="F78" s="261"/>
      <c r="G78" s="68"/>
      <c r="H78" s="261"/>
      <c r="I78" s="68"/>
      <c r="J78" s="124"/>
      <c r="K78" s="263"/>
      <c r="L78" s="124"/>
      <c r="M78" s="141"/>
      <c r="N78" s="147"/>
      <c r="O78" s="147"/>
      <c r="P78" s="264"/>
      <c r="Q78" s="147"/>
      <c r="R78" s="147"/>
      <c r="S78" s="147"/>
      <c r="T78" s="264"/>
      <c r="U78" s="221"/>
      <c r="V78" s="221"/>
      <c r="W78" s="221"/>
      <c r="X78" s="207"/>
      <c r="Y78" s="255"/>
      <c r="Z78" s="221"/>
      <c r="AA78" s="221"/>
      <c r="AB78" s="147"/>
      <c r="AC78" s="138"/>
      <c r="AD78" s="150">
        <f t="shared" si="5"/>
        <v>0</v>
      </c>
      <c r="AE78">
        <f t="shared" si="4"/>
        <v>0</v>
      </c>
    </row>
    <row r="79" spans="1:31" ht="15.75" hidden="1" customHeight="1" x14ac:dyDescent="0.2">
      <c r="A79" s="253"/>
      <c r="B79" s="252" t="s">
        <v>126</v>
      </c>
      <c r="C79" s="242"/>
      <c r="D79" s="249"/>
      <c r="E79" s="261"/>
      <c r="F79" s="68"/>
      <c r="G79" s="68"/>
      <c r="H79" s="68"/>
      <c r="I79" s="115"/>
      <c r="J79" s="147"/>
      <c r="K79" s="147"/>
      <c r="L79" s="147"/>
      <c r="M79" s="141"/>
      <c r="N79" s="264"/>
      <c r="O79" s="261"/>
      <c r="P79" s="264"/>
      <c r="Q79" s="124"/>
      <c r="R79" s="264"/>
      <c r="S79" s="147"/>
      <c r="T79" s="147"/>
      <c r="U79" s="141"/>
      <c r="V79" s="131"/>
      <c r="W79" s="131"/>
      <c r="X79" s="207"/>
      <c r="Y79" s="255"/>
      <c r="Z79" s="264"/>
      <c r="AA79" s="221"/>
      <c r="AB79" s="270"/>
      <c r="AC79" s="138"/>
      <c r="AD79" s="150">
        <f t="shared" si="5"/>
        <v>0</v>
      </c>
      <c r="AE79">
        <f t="shared" si="4"/>
        <v>0</v>
      </c>
    </row>
    <row r="80" spans="1:31" ht="15.75" hidden="1" customHeight="1" x14ac:dyDescent="0.2">
      <c r="A80" s="253"/>
      <c r="B80" s="252" t="s">
        <v>367</v>
      </c>
      <c r="C80" s="242"/>
      <c r="D80" s="249"/>
      <c r="E80" s="68"/>
      <c r="F80" s="261"/>
      <c r="G80" s="261"/>
      <c r="H80" s="68"/>
      <c r="I80" s="261"/>
      <c r="J80" s="124"/>
      <c r="K80" s="265"/>
      <c r="L80" s="264"/>
      <c r="M80" s="261"/>
      <c r="N80" s="261"/>
      <c r="O80" s="264"/>
      <c r="P80" s="147"/>
      <c r="Q80" s="261"/>
      <c r="R80" s="124"/>
      <c r="S80" s="264"/>
      <c r="T80" s="264"/>
      <c r="U80" s="131"/>
      <c r="V80" s="141"/>
      <c r="W80" s="141"/>
      <c r="X80" s="138"/>
      <c r="Y80" s="141"/>
      <c r="Z80" s="221"/>
      <c r="AA80" s="131"/>
      <c r="AB80" s="138"/>
      <c r="AC80" s="138"/>
      <c r="AD80" s="150">
        <f t="shared" si="5"/>
        <v>0</v>
      </c>
      <c r="AE80">
        <f t="shared" si="4"/>
        <v>0</v>
      </c>
    </row>
    <row r="81" spans="1:31" ht="15.75" hidden="1" customHeight="1" x14ac:dyDescent="0.2">
      <c r="A81" s="253"/>
      <c r="B81" s="252" t="s">
        <v>159</v>
      </c>
      <c r="C81" s="242"/>
      <c r="D81" s="249"/>
      <c r="E81" s="261"/>
      <c r="F81" s="68"/>
      <c r="G81" s="68"/>
      <c r="H81" s="68"/>
      <c r="I81" s="68"/>
      <c r="J81" s="147"/>
      <c r="K81" s="207"/>
      <c r="L81" s="147"/>
      <c r="M81" s="131"/>
      <c r="N81" s="261"/>
      <c r="O81" s="147"/>
      <c r="P81" s="263"/>
      <c r="Q81" s="124"/>
      <c r="R81" s="147"/>
      <c r="S81" s="261"/>
      <c r="T81" s="261"/>
      <c r="U81" s="131"/>
      <c r="V81" s="131"/>
      <c r="W81" s="131"/>
      <c r="X81" s="265"/>
      <c r="Y81" s="255"/>
      <c r="Z81" s="221"/>
      <c r="AA81" s="221"/>
      <c r="AB81" s="270"/>
      <c r="AC81" s="270"/>
      <c r="AD81" s="150">
        <f t="shared" si="5"/>
        <v>0</v>
      </c>
      <c r="AE81">
        <f t="shared" si="4"/>
        <v>0</v>
      </c>
    </row>
    <row r="82" spans="1:31" ht="15.75" hidden="1" customHeight="1" x14ac:dyDescent="0.2">
      <c r="A82" s="253"/>
      <c r="B82" s="252" t="s">
        <v>112</v>
      </c>
      <c r="C82" s="242"/>
      <c r="D82" s="249"/>
      <c r="E82" s="261"/>
      <c r="F82" s="68"/>
      <c r="G82" s="68"/>
      <c r="H82" s="68"/>
      <c r="I82" s="261"/>
      <c r="J82" s="147"/>
      <c r="K82" s="207"/>
      <c r="L82" s="263"/>
      <c r="M82" s="221"/>
      <c r="N82" s="147"/>
      <c r="O82" s="147"/>
      <c r="P82" s="124"/>
      <c r="Q82" s="147"/>
      <c r="R82" s="124"/>
      <c r="S82" s="261"/>
      <c r="T82" s="264"/>
      <c r="U82" s="131"/>
      <c r="V82" s="264"/>
      <c r="W82" s="264"/>
      <c r="X82" s="207"/>
      <c r="Y82" s="264"/>
      <c r="Z82" s="221"/>
      <c r="AA82" s="131"/>
      <c r="AB82" s="147"/>
      <c r="AC82" s="270"/>
      <c r="AD82" s="150">
        <f t="shared" si="5"/>
        <v>0</v>
      </c>
      <c r="AE82">
        <f t="shared" si="4"/>
        <v>0</v>
      </c>
    </row>
    <row r="83" spans="1:31" ht="15.75" hidden="1" customHeight="1" x14ac:dyDescent="0.2">
      <c r="A83" s="253"/>
      <c r="B83" s="252" t="s">
        <v>113</v>
      </c>
      <c r="C83" s="242"/>
      <c r="D83" s="249"/>
      <c r="E83" s="261"/>
      <c r="F83" s="68"/>
      <c r="G83" s="68"/>
      <c r="H83" s="68"/>
      <c r="I83" s="262"/>
      <c r="J83" s="124"/>
      <c r="K83" s="207"/>
      <c r="L83" s="147"/>
      <c r="M83" s="264"/>
      <c r="N83" s="261"/>
      <c r="O83" s="116"/>
      <c r="P83" s="116"/>
      <c r="Q83" s="264"/>
      <c r="R83" s="147"/>
      <c r="S83" s="124"/>
      <c r="T83" s="264"/>
      <c r="U83" s="131"/>
      <c r="V83" s="131"/>
      <c r="W83" s="131"/>
      <c r="X83" s="136"/>
      <c r="Y83" s="255"/>
      <c r="Z83" s="221"/>
      <c r="AA83" s="221"/>
      <c r="AB83" s="147"/>
      <c r="AC83" s="138"/>
      <c r="AD83" s="150">
        <f t="shared" si="5"/>
        <v>0</v>
      </c>
      <c r="AE83">
        <f t="shared" si="4"/>
        <v>0</v>
      </c>
    </row>
    <row r="84" spans="1:31" ht="15.75" hidden="1" customHeight="1" x14ac:dyDescent="0.2">
      <c r="A84" s="253"/>
      <c r="B84" s="252" t="s">
        <v>114</v>
      </c>
      <c r="C84" s="242"/>
      <c r="D84" s="249"/>
      <c r="E84" s="261"/>
      <c r="F84" s="261"/>
      <c r="G84" s="68"/>
      <c r="H84" s="261"/>
      <c r="I84" s="115"/>
      <c r="J84" s="147"/>
      <c r="K84" s="263"/>
      <c r="L84" s="263"/>
      <c r="M84" s="131"/>
      <c r="N84" s="264"/>
      <c r="O84" s="147"/>
      <c r="P84" s="147"/>
      <c r="Q84" s="124"/>
      <c r="R84" s="147"/>
      <c r="S84" s="263"/>
      <c r="T84" s="263"/>
      <c r="U84" s="131"/>
      <c r="V84" s="141"/>
      <c r="W84" s="131"/>
      <c r="X84" s="138"/>
      <c r="Y84" s="264"/>
      <c r="Z84" s="264"/>
      <c r="AA84" s="221"/>
      <c r="AB84" s="147"/>
      <c r="AC84" s="270"/>
      <c r="AD84" s="150"/>
      <c r="AE84">
        <f t="shared" si="4"/>
        <v>0</v>
      </c>
    </row>
    <row r="85" spans="1:31" ht="15.75" hidden="1" customHeight="1" x14ac:dyDescent="0.2">
      <c r="A85" s="253"/>
      <c r="B85" s="252" t="s">
        <v>115</v>
      </c>
      <c r="C85" s="242"/>
      <c r="D85" s="249"/>
      <c r="E85" s="261"/>
      <c r="F85" s="261"/>
      <c r="G85" s="68"/>
      <c r="H85" s="68"/>
      <c r="I85" s="68"/>
      <c r="J85" s="263"/>
      <c r="K85" s="207"/>
      <c r="L85" s="147"/>
      <c r="M85" s="176"/>
      <c r="N85" s="261"/>
      <c r="O85" s="261"/>
      <c r="P85" s="147"/>
      <c r="Q85" s="147"/>
      <c r="R85" s="124"/>
      <c r="S85" s="147"/>
      <c r="T85" s="147"/>
      <c r="U85" s="221"/>
      <c r="V85" s="131"/>
      <c r="W85" s="176"/>
      <c r="X85" s="263"/>
      <c r="Y85" s="131"/>
      <c r="Z85" s="221"/>
      <c r="AA85" s="270"/>
      <c r="AB85" s="147"/>
      <c r="AC85" s="270"/>
      <c r="AD85" s="150"/>
      <c r="AE85">
        <f t="shared" si="4"/>
        <v>0</v>
      </c>
    </row>
    <row r="86" spans="1:31" ht="15.75" hidden="1" customHeight="1" x14ac:dyDescent="0.2">
      <c r="A86" s="253"/>
      <c r="B86" s="252" t="s">
        <v>116</v>
      </c>
      <c r="C86" s="242"/>
      <c r="D86" s="249"/>
      <c r="E86" s="261"/>
      <c r="F86" s="68"/>
      <c r="G86" s="261"/>
      <c r="H86" s="261"/>
      <c r="I86" s="115"/>
      <c r="J86" s="147"/>
      <c r="K86" s="207"/>
      <c r="L86" s="264"/>
      <c r="M86" s="131"/>
      <c r="N86" s="147"/>
      <c r="O86" s="264"/>
      <c r="P86" s="263"/>
      <c r="Q86" s="147"/>
      <c r="R86" s="147"/>
      <c r="S86" s="147"/>
      <c r="T86" s="147"/>
      <c r="U86" s="221"/>
      <c r="V86" s="221"/>
      <c r="W86" s="264"/>
      <c r="X86" s="207"/>
      <c r="Y86" s="255"/>
      <c r="Z86" s="131"/>
      <c r="AA86" s="221"/>
      <c r="AB86" s="138"/>
      <c r="AC86" s="138"/>
      <c r="AD86" s="150">
        <f t="shared" ref="AD86:AD130" si="6">COUNTA(F86:I86,K86:O86,Q86:AC86)</f>
        <v>0</v>
      </c>
      <c r="AE86">
        <f t="shared" si="4"/>
        <v>0</v>
      </c>
    </row>
    <row r="87" spans="1:31" ht="15.75" hidden="1" customHeight="1" x14ac:dyDescent="0.2">
      <c r="A87" s="246">
        <v>8</v>
      </c>
      <c r="B87" s="252" t="s">
        <v>117</v>
      </c>
      <c r="C87" s="242"/>
      <c r="D87" s="249"/>
      <c r="E87" s="261"/>
      <c r="F87" s="261"/>
      <c r="G87" s="261"/>
      <c r="H87" s="261"/>
      <c r="I87" s="261"/>
      <c r="J87" s="264"/>
      <c r="K87" s="261"/>
      <c r="L87" s="264"/>
      <c r="M87" s="264"/>
      <c r="N87" s="264"/>
      <c r="O87" s="261"/>
      <c r="P87" s="124"/>
      <c r="Q87" s="261"/>
      <c r="R87" s="264"/>
      <c r="S87" s="264"/>
      <c r="T87" s="264"/>
      <c r="U87" s="261"/>
      <c r="V87" s="264"/>
      <c r="W87" s="261"/>
      <c r="X87" s="265"/>
      <c r="Y87" s="264"/>
      <c r="Z87" s="261"/>
      <c r="AA87" s="221"/>
      <c r="AB87" s="147"/>
      <c r="AC87" s="270"/>
      <c r="AD87" s="150">
        <f t="shared" si="6"/>
        <v>0</v>
      </c>
      <c r="AE87">
        <f t="shared" si="4"/>
        <v>0</v>
      </c>
    </row>
    <row r="88" spans="1:31" ht="15.75" hidden="1" customHeight="1" x14ac:dyDescent="0.2">
      <c r="A88" s="253"/>
      <c r="B88" s="252" t="s">
        <v>118</v>
      </c>
      <c r="C88" s="242"/>
      <c r="D88" s="249"/>
      <c r="E88" s="261"/>
      <c r="F88" s="261"/>
      <c r="G88" s="261"/>
      <c r="H88" s="261"/>
      <c r="I88" s="261"/>
      <c r="J88" s="264"/>
      <c r="K88" s="265"/>
      <c r="L88" s="124"/>
      <c r="M88" s="141"/>
      <c r="N88" s="264"/>
      <c r="O88" s="70"/>
      <c r="P88" s="116"/>
      <c r="Q88" s="261"/>
      <c r="R88" s="142"/>
      <c r="S88" s="261"/>
      <c r="T88" s="207"/>
      <c r="U88" s="131"/>
      <c r="V88" s="141"/>
      <c r="W88" s="131"/>
      <c r="X88" s="136"/>
      <c r="Y88" s="131"/>
      <c r="Z88" s="221"/>
      <c r="AA88" s="131"/>
      <c r="AB88" s="138"/>
      <c r="AC88" s="136"/>
      <c r="AD88" s="150">
        <f t="shared" si="6"/>
        <v>0</v>
      </c>
      <c r="AE88">
        <f t="shared" si="4"/>
        <v>0</v>
      </c>
    </row>
    <row r="89" spans="1:31" ht="15.75" hidden="1" customHeight="1" x14ac:dyDescent="0.2">
      <c r="A89" s="246">
        <v>46</v>
      </c>
      <c r="B89" s="252" t="s">
        <v>243</v>
      </c>
      <c r="C89" s="242"/>
      <c r="D89" s="249"/>
      <c r="E89" s="261"/>
      <c r="F89" s="261"/>
      <c r="G89" s="261"/>
      <c r="H89" s="261"/>
      <c r="I89" s="261"/>
      <c r="J89" s="147"/>
      <c r="K89" s="263"/>
      <c r="L89" s="261"/>
      <c r="M89" s="264"/>
      <c r="N89" s="264"/>
      <c r="O89" s="142"/>
      <c r="P89" s="142"/>
      <c r="Q89" s="263"/>
      <c r="R89" s="116"/>
      <c r="S89" s="207"/>
      <c r="T89" s="265"/>
      <c r="U89" s="264"/>
      <c r="V89" s="221"/>
      <c r="W89" s="131"/>
      <c r="X89" s="147"/>
      <c r="Y89" s="264"/>
      <c r="Z89" s="52"/>
      <c r="AA89" s="270"/>
      <c r="AB89" s="270"/>
      <c r="AC89" s="136"/>
      <c r="AD89" s="150">
        <f t="shared" si="6"/>
        <v>0</v>
      </c>
      <c r="AE89">
        <f t="shared" si="4"/>
        <v>0</v>
      </c>
    </row>
    <row r="90" spans="1:31" ht="15.75" hidden="1" customHeight="1" x14ac:dyDescent="0.2">
      <c r="A90" s="246"/>
      <c r="B90" s="252" t="s">
        <v>120</v>
      </c>
      <c r="C90" s="242"/>
      <c r="D90" s="249"/>
      <c r="E90" s="261"/>
      <c r="F90" s="261"/>
      <c r="G90" s="261"/>
      <c r="H90" s="261"/>
      <c r="I90" s="261"/>
      <c r="J90" s="147"/>
      <c r="K90" s="207"/>
      <c r="L90" s="147"/>
      <c r="M90" s="176"/>
      <c r="N90" s="261"/>
      <c r="O90" s="124"/>
      <c r="P90" s="142"/>
      <c r="Q90" s="147"/>
      <c r="R90" s="116"/>
      <c r="S90" s="147"/>
      <c r="T90" s="263"/>
      <c r="U90" s="131"/>
      <c r="V90" s="221"/>
      <c r="W90" s="131"/>
      <c r="X90" s="207"/>
      <c r="Y90" s="149"/>
      <c r="Z90" s="116"/>
      <c r="AA90" s="131"/>
      <c r="AB90" s="147"/>
      <c r="AC90" s="138"/>
      <c r="AD90" s="150">
        <f t="shared" si="6"/>
        <v>0</v>
      </c>
      <c r="AE90">
        <f t="shared" si="4"/>
        <v>0</v>
      </c>
    </row>
    <row r="91" spans="1:31" ht="15.75" hidden="1" customHeight="1" x14ac:dyDescent="0.2">
      <c r="A91" s="253"/>
      <c r="B91" s="252" t="s">
        <v>244</v>
      </c>
      <c r="C91" s="242"/>
      <c r="D91" s="249"/>
      <c r="E91" s="262"/>
      <c r="F91" s="261"/>
      <c r="G91" s="261"/>
      <c r="H91" s="261"/>
      <c r="I91" s="261"/>
      <c r="J91" s="261"/>
      <c r="K91" s="265"/>
      <c r="L91" s="264"/>
      <c r="M91" s="261"/>
      <c r="N91" s="261"/>
      <c r="O91" s="261"/>
      <c r="P91" s="261"/>
      <c r="Q91" s="264"/>
      <c r="R91" s="264"/>
      <c r="S91" s="261"/>
      <c r="T91" s="265"/>
      <c r="U91" s="264"/>
      <c r="V91" s="264"/>
      <c r="W91" s="264"/>
      <c r="X91" s="261"/>
      <c r="Y91" s="264"/>
      <c r="Z91" s="264"/>
      <c r="AA91" s="270"/>
      <c r="AB91" s="270"/>
      <c r="AC91" s="270"/>
      <c r="AD91" s="150">
        <f t="shared" si="6"/>
        <v>0</v>
      </c>
      <c r="AE91">
        <f t="shared" si="4"/>
        <v>0</v>
      </c>
    </row>
    <row r="92" spans="1:31" ht="15.75" hidden="1" customHeight="1" x14ac:dyDescent="0.2">
      <c r="A92" s="246">
        <v>43</v>
      </c>
      <c r="B92" s="252" t="s">
        <v>122</v>
      </c>
      <c r="C92" s="242"/>
      <c r="D92" s="249"/>
      <c r="E92" s="262"/>
      <c r="F92" s="68"/>
      <c r="G92" s="261"/>
      <c r="H92" s="261"/>
      <c r="I92" s="261"/>
      <c r="J92" s="261"/>
      <c r="K92" s="207"/>
      <c r="L92" s="263"/>
      <c r="M92" s="261"/>
      <c r="N92" s="263"/>
      <c r="O92" s="264"/>
      <c r="P92" s="264"/>
      <c r="Q92" s="264"/>
      <c r="R92" s="263"/>
      <c r="S92" s="263"/>
      <c r="T92" s="261"/>
      <c r="U92" s="264"/>
      <c r="V92" s="261"/>
      <c r="W92" s="264"/>
      <c r="X92" s="136"/>
      <c r="Y92" s="264"/>
      <c r="Z92" s="221"/>
      <c r="AA92" s="270"/>
      <c r="AB92" s="147"/>
      <c r="AC92" s="138"/>
      <c r="AD92" s="150">
        <f t="shared" si="6"/>
        <v>0</v>
      </c>
      <c r="AE92">
        <f t="shared" si="4"/>
        <v>0</v>
      </c>
    </row>
    <row r="93" spans="1:31" ht="15.75" hidden="1" customHeight="1" x14ac:dyDescent="0.2">
      <c r="A93" s="246">
        <v>48</v>
      </c>
      <c r="B93" s="252" t="s">
        <v>245</v>
      </c>
      <c r="C93" s="242"/>
      <c r="D93" s="249"/>
      <c r="E93" s="261"/>
      <c r="F93" s="261"/>
      <c r="G93" s="261"/>
      <c r="H93" s="68"/>
      <c r="I93" s="261"/>
      <c r="J93" s="147"/>
      <c r="K93" s="207"/>
      <c r="L93" s="147"/>
      <c r="M93" s="261"/>
      <c r="N93" s="261"/>
      <c r="O93" s="261"/>
      <c r="P93" s="261"/>
      <c r="Q93" s="124"/>
      <c r="R93" s="261"/>
      <c r="S93" s="264"/>
      <c r="T93" s="261"/>
      <c r="U93" s="141"/>
      <c r="V93" s="264"/>
      <c r="W93" s="261"/>
      <c r="X93" s="136"/>
      <c r="Y93" s="255"/>
      <c r="Z93" s="264"/>
      <c r="AA93" s="270"/>
      <c r="AB93" s="116"/>
      <c r="AC93" s="270"/>
      <c r="AD93" s="150">
        <f t="shared" si="6"/>
        <v>0</v>
      </c>
      <c r="AE93">
        <f t="shared" si="4"/>
        <v>0</v>
      </c>
    </row>
    <row r="94" spans="1:31" ht="15.75" hidden="1" customHeight="1" x14ac:dyDescent="0.2">
      <c r="A94" s="246"/>
      <c r="B94" s="252" t="s">
        <v>246</v>
      </c>
      <c r="C94" s="242"/>
      <c r="D94" s="249"/>
      <c r="E94" s="261"/>
      <c r="F94" s="261"/>
      <c r="G94" s="261"/>
      <c r="H94" s="68"/>
      <c r="I94" s="261"/>
      <c r="J94" s="147"/>
      <c r="K94" s="265"/>
      <c r="L94" s="147"/>
      <c r="M94" s="264"/>
      <c r="N94" s="264"/>
      <c r="O94" s="261"/>
      <c r="P94" s="147"/>
      <c r="Q94" s="263"/>
      <c r="R94" s="142"/>
      <c r="S94" s="147"/>
      <c r="T94" s="265"/>
      <c r="U94" s="221"/>
      <c r="V94" s="264"/>
      <c r="W94" s="261"/>
      <c r="X94" s="265"/>
      <c r="Y94" s="264"/>
      <c r="Z94" s="264"/>
      <c r="AA94" s="221"/>
      <c r="AB94" s="147"/>
      <c r="AC94" s="138"/>
      <c r="AD94" s="150">
        <f t="shared" si="6"/>
        <v>0</v>
      </c>
      <c r="AE94">
        <f t="shared" si="4"/>
        <v>0</v>
      </c>
    </row>
    <row r="95" spans="1:31" ht="15.75" hidden="1" customHeight="1" x14ac:dyDescent="0.2">
      <c r="A95" s="253">
        <v>37</v>
      </c>
      <c r="B95" s="252" t="s">
        <v>67</v>
      </c>
      <c r="C95" s="242"/>
      <c r="D95" s="249"/>
      <c r="E95" s="262"/>
      <c r="F95" s="261"/>
      <c r="G95" s="261"/>
      <c r="H95" s="261"/>
      <c r="I95" s="261"/>
      <c r="J95" s="147"/>
      <c r="K95" s="261"/>
      <c r="L95" s="264"/>
      <c r="M95" s="264"/>
      <c r="N95" s="264"/>
      <c r="O95" s="264"/>
      <c r="P95" s="264"/>
      <c r="Q95" s="264"/>
      <c r="R95" s="264"/>
      <c r="S95" s="264"/>
      <c r="T95" s="265"/>
      <c r="U95" s="264"/>
      <c r="V95" s="221"/>
      <c r="W95" s="141"/>
      <c r="X95" s="265"/>
      <c r="Y95" s="264"/>
      <c r="Z95" s="264"/>
      <c r="AA95" s="221"/>
      <c r="AB95" s="147"/>
      <c r="AC95" s="138"/>
      <c r="AD95" s="150">
        <f t="shared" si="6"/>
        <v>0</v>
      </c>
      <c r="AE95">
        <f t="shared" si="4"/>
        <v>0</v>
      </c>
    </row>
    <row r="96" spans="1:31" ht="15.75" hidden="1" customHeight="1" x14ac:dyDescent="0.2">
      <c r="A96" s="253"/>
      <c r="B96" s="252" t="s">
        <v>268</v>
      </c>
      <c r="C96" s="242"/>
      <c r="D96" s="249"/>
      <c r="E96" s="262"/>
      <c r="F96" s="68"/>
      <c r="G96" s="68"/>
      <c r="H96" s="261"/>
      <c r="I96" s="261"/>
      <c r="J96" s="147"/>
      <c r="K96" s="263"/>
      <c r="L96" s="147"/>
      <c r="M96" s="221"/>
      <c r="N96" s="147"/>
      <c r="O96" s="263"/>
      <c r="P96" s="264"/>
      <c r="Q96" s="264"/>
      <c r="R96" s="142"/>
      <c r="S96" s="264"/>
      <c r="T96" s="265"/>
      <c r="U96" s="131"/>
      <c r="V96" s="221"/>
      <c r="W96" s="221"/>
      <c r="X96" s="207"/>
      <c r="Y96" s="265"/>
      <c r="Z96" s="176"/>
      <c r="AA96" s="38"/>
      <c r="AB96" s="207"/>
      <c r="AC96" s="270"/>
      <c r="AD96" s="150">
        <f t="shared" si="6"/>
        <v>0</v>
      </c>
      <c r="AE96">
        <f t="shared" si="4"/>
        <v>0</v>
      </c>
    </row>
    <row r="97" spans="1:31" ht="15.75" hidden="1" customHeight="1" x14ac:dyDescent="0.2">
      <c r="A97" s="246"/>
      <c r="B97" s="252" t="s">
        <v>109</v>
      </c>
      <c r="C97" s="242"/>
      <c r="D97" s="249"/>
      <c r="E97" s="261"/>
      <c r="F97" s="68"/>
      <c r="G97" s="261"/>
      <c r="H97" s="261"/>
      <c r="I97" s="261"/>
      <c r="J97" s="263"/>
      <c r="K97" s="261"/>
      <c r="L97" s="263"/>
      <c r="M97" s="261"/>
      <c r="N97" s="147"/>
      <c r="O97" s="70"/>
      <c r="P97" s="70"/>
      <c r="Q97" s="52"/>
      <c r="R97" s="122"/>
      <c r="S97" s="207"/>
      <c r="T97" s="52"/>
      <c r="U97" s="116"/>
      <c r="V97" s="127"/>
      <c r="W97" s="264"/>
      <c r="X97" s="138"/>
      <c r="Y97" s="131"/>
      <c r="Z97" s="221"/>
      <c r="AA97" s="221"/>
      <c r="AB97" s="147"/>
      <c r="AC97" s="270"/>
      <c r="AD97" s="150">
        <f t="shared" si="6"/>
        <v>0</v>
      </c>
      <c r="AE97">
        <f t="shared" si="4"/>
        <v>0</v>
      </c>
    </row>
    <row r="98" spans="1:31" ht="15.75" hidden="1" customHeight="1" x14ac:dyDescent="0.2">
      <c r="A98" s="253"/>
      <c r="B98" s="252" t="s">
        <v>128</v>
      </c>
      <c r="C98" s="242"/>
      <c r="D98" s="249"/>
      <c r="E98" s="261"/>
      <c r="F98" s="68"/>
      <c r="G98" s="68"/>
      <c r="H98" s="68"/>
      <c r="I98" s="261"/>
      <c r="J98" s="147"/>
      <c r="K98" s="207"/>
      <c r="L98" s="207"/>
      <c r="M98" s="221"/>
      <c r="N98" s="147"/>
      <c r="O98" s="147"/>
      <c r="P98" s="122"/>
      <c r="Q98" s="207"/>
      <c r="R98" s="142"/>
      <c r="S98" s="264"/>
      <c r="T98" s="122"/>
      <c r="U98" s="141"/>
      <c r="V98" s="265"/>
      <c r="W98" s="264"/>
      <c r="X98" s="147"/>
      <c r="Y98" s="264"/>
      <c r="Z98" s="221"/>
      <c r="AA98" s="131"/>
      <c r="AB98" s="147"/>
      <c r="AC98" s="270"/>
      <c r="AD98" s="150">
        <f t="shared" si="6"/>
        <v>0</v>
      </c>
      <c r="AE98">
        <f t="shared" si="4"/>
        <v>0</v>
      </c>
    </row>
    <row r="99" spans="1:31" ht="15.75" hidden="1" customHeight="1" x14ac:dyDescent="0.2">
      <c r="A99" s="246"/>
      <c r="B99" s="252" t="s">
        <v>129</v>
      </c>
      <c r="C99" s="242"/>
      <c r="D99" s="249"/>
      <c r="E99" s="261"/>
      <c r="F99" s="68"/>
      <c r="G99" s="261"/>
      <c r="H99" s="261"/>
      <c r="I99" s="261"/>
      <c r="J99" s="264"/>
      <c r="K99" s="265"/>
      <c r="L99" s="207"/>
      <c r="M99" s="261"/>
      <c r="N99" s="263"/>
      <c r="O99" s="147"/>
      <c r="P99" s="263"/>
      <c r="Q99" s="265"/>
      <c r="R99" s="264"/>
      <c r="S99" s="124"/>
      <c r="T99" s="265"/>
      <c r="U99" s="265"/>
      <c r="V99" s="38"/>
      <c r="W99" s="264"/>
      <c r="X99" s="207"/>
      <c r="Y99" s="131"/>
      <c r="Z99" s="221"/>
      <c r="AA99" s="149"/>
      <c r="AB99" s="116"/>
      <c r="AC99" s="138"/>
      <c r="AD99" s="150">
        <f t="shared" si="6"/>
        <v>0</v>
      </c>
      <c r="AE99">
        <f t="shared" si="4"/>
        <v>0</v>
      </c>
    </row>
    <row r="100" spans="1:31" ht="15.75" hidden="1" customHeight="1" x14ac:dyDescent="0.2">
      <c r="A100" s="253">
        <v>69</v>
      </c>
      <c r="B100" s="252" t="s">
        <v>130</v>
      </c>
      <c r="C100" s="242"/>
      <c r="D100" s="249"/>
      <c r="E100" s="261"/>
      <c r="F100" s="261"/>
      <c r="G100" s="261"/>
      <c r="H100" s="261"/>
      <c r="I100" s="261"/>
      <c r="J100" s="264"/>
      <c r="K100" s="261"/>
      <c r="L100" s="142"/>
      <c r="M100" s="261"/>
      <c r="N100" s="264"/>
      <c r="O100" s="116"/>
      <c r="P100" s="207"/>
      <c r="Q100" s="265"/>
      <c r="R100" s="264"/>
      <c r="S100" s="264"/>
      <c r="T100" s="265"/>
      <c r="U100" s="127"/>
      <c r="V100" s="127"/>
      <c r="W100" s="131"/>
      <c r="X100" s="136"/>
      <c r="Y100" s="131"/>
      <c r="Z100" s="221"/>
      <c r="AA100" s="270"/>
      <c r="AB100" s="147"/>
      <c r="AC100" s="138"/>
      <c r="AD100" s="150">
        <f t="shared" si="6"/>
        <v>0</v>
      </c>
      <c r="AE100">
        <f t="shared" si="4"/>
        <v>0</v>
      </c>
    </row>
    <row r="101" spans="1:31" ht="15.75" hidden="1" customHeight="1" x14ac:dyDescent="0.2">
      <c r="A101" s="253"/>
      <c r="B101" s="252" t="s">
        <v>131</v>
      </c>
      <c r="C101" s="242"/>
      <c r="D101" s="249"/>
      <c r="E101" s="261"/>
      <c r="F101" s="68"/>
      <c r="G101" s="68"/>
      <c r="H101" s="261"/>
      <c r="I101" s="262"/>
      <c r="J101" s="147"/>
      <c r="K101" s="207"/>
      <c r="L101" s="207"/>
      <c r="M101" s="221"/>
      <c r="N101" s="264"/>
      <c r="O101" s="124"/>
      <c r="P101" s="265"/>
      <c r="Q101" s="207"/>
      <c r="R101" s="124"/>
      <c r="S101" s="207"/>
      <c r="T101" s="207"/>
      <c r="U101" s="38"/>
      <c r="V101" s="127"/>
      <c r="W101" s="221"/>
      <c r="X101" s="207"/>
      <c r="Y101" s="131"/>
      <c r="Z101" s="221"/>
      <c r="AA101" s="221"/>
      <c r="AB101" s="147"/>
      <c r="AC101" s="138"/>
      <c r="AD101" s="150">
        <f t="shared" si="6"/>
        <v>0</v>
      </c>
      <c r="AE101">
        <f t="shared" si="4"/>
        <v>0</v>
      </c>
    </row>
    <row r="102" spans="1:31" ht="15.75" hidden="1" customHeight="1" x14ac:dyDescent="0.2">
      <c r="A102" s="253">
        <v>50</v>
      </c>
      <c r="B102" s="252" t="s">
        <v>132</v>
      </c>
      <c r="C102" s="242"/>
      <c r="D102" s="249"/>
      <c r="E102" s="261"/>
      <c r="F102" s="68"/>
      <c r="G102" s="261"/>
      <c r="H102" s="261"/>
      <c r="I102" s="68"/>
      <c r="J102" s="147"/>
      <c r="K102" s="261"/>
      <c r="L102" s="261"/>
      <c r="M102" s="261"/>
      <c r="N102" s="124"/>
      <c r="O102" s="142"/>
      <c r="P102" s="207"/>
      <c r="Q102" s="116"/>
      <c r="R102" s="261"/>
      <c r="S102" s="122"/>
      <c r="T102" s="122"/>
      <c r="U102" s="265"/>
      <c r="V102" s="265"/>
      <c r="W102" s="264"/>
      <c r="X102" s="265"/>
      <c r="Y102" s="264"/>
      <c r="Z102" s="261"/>
      <c r="AA102" s="221"/>
      <c r="AB102" s="147"/>
      <c r="AC102" s="138"/>
      <c r="AD102" s="150">
        <f t="shared" si="6"/>
        <v>0</v>
      </c>
      <c r="AE102">
        <f t="shared" si="4"/>
        <v>0</v>
      </c>
    </row>
    <row r="103" spans="1:31" ht="15.75" hidden="1" customHeight="1" x14ac:dyDescent="0.2">
      <c r="A103" s="246"/>
      <c r="B103" s="252" t="s">
        <v>133</v>
      </c>
      <c r="C103" s="242"/>
      <c r="D103" s="249"/>
      <c r="E103" s="261"/>
      <c r="F103" s="68"/>
      <c r="G103" s="261"/>
      <c r="H103" s="68"/>
      <c r="I103" s="70"/>
      <c r="J103" s="147"/>
      <c r="K103" s="207"/>
      <c r="L103" s="147"/>
      <c r="M103" s="221"/>
      <c r="N103" s="147"/>
      <c r="O103" s="264"/>
      <c r="P103" s="207"/>
      <c r="Q103" s="124"/>
      <c r="R103" s="207"/>
      <c r="S103" s="207"/>
      <c r="T103" s="263"/>
      <c r="U103" s="261"/>
      <c r="V103" s="265"/>
      <c r="W103" s="131"/>
      <c r="X103" s="136"/>
      <c r="Y103" s="264"/>
      <c r="Z103" s="221"/>
      <c r="AA103" s="221"/>
      <c r="AB103" s="147"/>
      <c r="AC103" s="138"/>
      <c r="AD103" s="150">
        <f t="shared" si="6"/>
        <v>0</v>
      </c>
      <c r="AE103">
        <f t="shared" si="4"/>
        <v>0</v>
      </c>
    </row>
    <row r="104" spans="1:31" ht="15.75" hidden="1" customHeight="1" x14ac:dyDescent="0.2">
      <c r="A104" s="253"/>
      <c r="B104" s="252" t="s">
        <v>219</v>
      </c>
      <c r="C104" s="242"/>
      <c r="D104" s="249"/>
      <c r="E104" s="261"/>
      <c r="F104" s="261"/>
      <c r="G104" s="68"/>
      <c r="H104" s="68"/>
      <c r="I104" s="68"/>
      <c r="J104" s="147"/>
      <c r="K104" s="263"/>
      <c r="L104" s="147"/>
      <c r="M104" s="131"/>
      <c r="N104" s="261"/>
      <c r="O104" s="263"/>
      <c r="P104" s="207"/>
      <c r="Q104" s="124"/>
      <c r="R104" s="207"/>
      <c r="S104" s="207"/>
      <c r="T104" s="207"/>
      <c r="U104" s="141"/>
      <c r="V104" s="141"/>
      <c r="W104" s="141"/>
      <c r="X104" s="136"/>
      <c r="Y104" s="264"/>
      <c r="Z104" s="264"/>
      <c r="AA104" s="221"/>
      <c r="AB104" s="147"/>
      <c r="AC104" s="270"/>
      <c r="AD104" s="150">
        <f t="shared" si="6"/>
        <v>0</v>
      </c>
      <c r="AE104">
        <f t="shared" si="4"/>
        <v>0</v>
      </c>
    </row>
    <row r="105" spans="1:31" ht="15.75" hidden="1" customHeight="1" x14ac:dyDescent="0.2">
      <c r="A105" s="253"/>
      <c r="B105" s="252" t="s">
        <v>135</v>
      </c>
      <c r="C105" s="242"/>
      <c r="D105" s="249"/>
      <c r="E105" s="261"/>
      <c r="F105" s="261"/>
      <c r="G105" s="261"/>
      <c r="H105" s="261"/>
      <c r="I105" s="261"/>
      <c r="J105" s="264"/>
      <c r="K105" s="265"/>
      <c r="L105" s="142"/>
      <c r="M105" s="131"/>
      <c r="N105" s="261"/>
      <c r="O105" s="116"/>
      <c r="P105" s="52"/>
      <c r="Q105" s="261"/>
      <c r="R105" s="122"/>
      <c r="S105" s="265"/>
      <c r="T105" s="207"/>
      <c r="U105" s="127"/>
      <c r="V105" s="127"/>
      <c r="W105" s="131"/>
      <c r="X105" s="138"/>
      <c r="Y105" s="131"/>
      <c r="Z105" s="221"/>
      <c r="AA105" s="221"/>
      <c r="AB105" s="147"/>
      <c r="AC105" s="138"/>
      <c r="AD105" s="150">
        <f t="shared" si="6"/>
        <v>0</v>
      </c>
      <c r="AE105">
        <f t="shared" si="4"/>
        <v>0</v>
      </c>
    </row>
    <row r="106" spans="1:31" ht="15.75" hidden="1" customHeight="1" x14ac:dyDescent="0.2">
      <c r="A106" s="253"/>
      <c r="B106" s="252" t="s">
        <v>136</v>
      </c>
      <c r="C106" s="242"/>
      <c r="D106" s="249"/>
      <c r="E106" s="261"/>
      <c r="F106" s="68"/>
      <c r="G106" s="68"/>
      <c r="H106" s="261"/>
      <c r="I106" s="261"/>
      <c r="J106" s="147"/>
      <c r="K106" s="263"/>
      <c r="L106" s="147"/>
      <c r="M106" s="176"/>
      <c r="N106" s="263"/>
      <c r="O106" s="263"/>
      <c r="P106" s="122"/>
      <c r="Q106" s="147"/>
      <c r="R106" s="122"/>
      <c r="S106" s="265"/>
      <c r="T106" s="142"/>
      <c r="U106" s="261"/>
      <c r="V106" s="38"/>
      <c r="W106" s="221"/>
      <c r="X106" s="265"/>
      <c r="Y106" s="255"/>
      <c r="Z106" s="264"/>
      <c r="AA106" s="270"/>
      <c r="AB106" s="147"/>
      <c r="AC106" s="138"/>
      <c r="AD106" s="150">
        <f t="shared" si="6"/>
        <v>0</v>
      </c>
      <c r="AE106">
        <f t="shared" si="4"/>
        <v>0</v>
      </c>
    </row>
    <row r="107" spans="1:31" ht="15.75" hidden="1" customHeight="1" x14ac:dyDescent="0.2">
      <c r="A107" s="253"/>
      <c r="B107" s="252" t="s">
        <v>137</v>
      </c>
      <c r="C107" s="242"/>
      <c r="D107" s="249"/>
      <c r="E107" s="261"/>
      <c r="F107" s="68"/>
      <c r="G107" s="68"/>
      <c r="H107" s="68"/>
      <c r="I107" s="233"/>
      <c r="J107" s="147"/>
      <c r="K107" s="263"/>
      <c r="L107" s="147"/>
      <c r="M107" s="221"/>
      <c r="N107" s="263"/>
      <c r="O107" s="124"/>
      <c r="P107" s="207"/>
      <c r="Q107" s="147"/>
      <c r="R107" s="207"/>
      <c r="S107" s="263"/>
      <c r="T107" s="207"/>
      <c r="U107" s="38"/>
      <c r="V107" s="265"/>
      <c r="W107" s="221"/>
      <c r="X107" s="265"/>
      <c r="Y107" s="264"/>
      <c r="Z107" s="264"/>
      <c r="AA107" s="221"/>
      <c r="AB107" s="138"/>
      <c r="AC107" s="138"/>
      <c r="AD107" s="150">
        <f t="shared" si="6"/>
        <v>0</v>
      </c>
      <c r="AE107">
        <f t="shared" si="4"/>
        <v>0</v>
      </c>
    </row>
    <row r="108" spans="1:31" ht="15.75" hidden="1" customHeight="1" x14ac:dyDescent="0.2">
      <c r="A108" s="253"/>
      <c r="B108" s="252" t="s">
        <v>275</v>
      </c>
      <c r="C108" s="242"/>
      <c r="D108" s="249"/>
      <c r="E108" s="261"/>
      <c r="F108" s="261"/>
      <c r="G108" s="261"/>
      <c r="H108" s="68"/>
      <c r="I108" s="115"/>
      <c r="J108" s="147"/>
      <c r="K108" s="263"/>
      <c r="L108" s="207"/>
      <c r="M108" s="264"/>
      <c r="N108" s="263"/>
      <c r="O108" s="116"/>
      <c r="P108" s="52"/>
      <c r="Q108" s="116"/>
      <c r="R108" s="207"/>
      <c r="S108" s="207"/>
      <c r="T108" s="122"/>
      <c r="U108" s="127"/>
      <c r="V108" s="221"/>
      <c r="W108" s="131"/>
      <c r="X108" s="207"/>
      <c r="Y108" s="255"/>
      <c r="Z108" s="131"/>
      <c r="AA108" s="116"/>
      <c r="AB108" s="138"/>
      <c r="AC108" s="138"/>
      <c r="AD108" s="150">
        <f t="shared" si="6"/>
        <v>0</v>
      </c>
      <c r="AE108">
        <f t="shared" si="4"/>
        <v>0</v>
      </c>
    </row>
    <row r="109" spans="1:31" ht="15.75" hidden="1" customHeight="1" x14ac:dyDescent="0.2">
      <c r="A109" s="253"/>
      <c r="B109" s="252" t="s">
        <v>139</v>
      </c>
      <c r="C109" s="242"/>
      <c r="D109" s="249"/>
      <c r="E109" s="261"/>
      <c r="F109" s="68"/>
      <c r="G109" s="68"/>
      <c r="H109" s="68"/>
      <c r="I109" s="262"/>
      <c r="J109" s="264"/>
      <c r="K109" s="263"/>
      <c r="L109" s="147"/>
      <c r="M109" s="221"/>
      <c r="N109" s="266"/>
      <c r="O109" s="142"/>
      <c r="P109" s="122"/>
      <c r="Q109" s="264"/>
      <c r="R109" s="264"/>
      <c r="S109" s="261"/>
      <c r="T109" s="147"/>
      <c r="U109" s="127"/>
      <c r="V109" s="38"/>
      <c r="W109" s="141"/>
      <c r="X109" s="263"/>
      <c r="Y109" s="264"/>
      <c r="Z109" s="116"/>
      <c r="AA109" s="131"/>
      <c r="AB109" s="270"/>
      <c r="AC109" s="138"/>
      <c r="AD109" s="150">
        <f t="shared" si="6"/>
        <v>0</v>
      </c>
      <c r="AE109">
        <f t="shared" si="4"/>
        <v>0</v>
      </c>
    </row>
    <row r="110" spans="1:31" ht="15.75" hidden="1" customHeight="1" x14ac:dyDescent="0.2">
      <c r="A110" s="246"/>
      <c r="B110" s="252" t="s">
        <v>140</v>
      </c>
      <c r="C110" s="242"/>
      <c r="D110" s="249"/>
      <c r="E110" s="261"/>
      <c r="F110" s="68"/>
      <c r="G110" s="68"/>
      <c r="H110" s="68"/>
      <c r="I110" s="233"/>
      <c r="J110" s="147"/>
      <c r="K110" s="263"/>
      <c r="L110" s="70"/>
      <c r="M110" s="176"/>
      <c r="N110" s="224"/>
      <c r="O110" s="263"/>
      <c r="P110" s="207"/>
      <c r="Q110" s="261"/>
      <c r="R110" s="147"/>
      <c r="S110" s="207"/>
      <c r="T110" s="147"/>
      <c r="U110" s="127"/>
      <c r="V110" s="141"/>
      <c r="W110" s="131"/>
      <c r="X110" s="136"/>
      <c r="Y110" s="255"/>
      <c r="Z110" s="221"/>
      <c r="AA110" s="221"/>
      <c r="AB110" s="147"/>
      <c r="AC110" s="138"/>
      <c r="AD110" s="150">
        <f t="shared" si="6"/>
        <v>0</v>
      </c>
      <c r="AE110">
        <f t="shared" si="4"/>
        <v>0</v>
      </c>
    </row>
    <row r="111" spans="1:31" ht="15.75" hidden="1" customHeight="1" x14ac:dyDescent="0.2">
      <c r="A111" s="246"/>
      <c r="B111" s="252" t="s">
        <v>141</v>
      </c>
      <c r="C111" s="242"/>
      <c r="D111" s="249"/>
      <c r="E111" s="261"/>
      <c r="F111" s="261"/>
      <c r="G111" s="261"/>
      <c r="H111" s="261"/>
      <c r="I111" s="233"/>
      <c r="J111" s="147"/>
      <c r="K111" s="263"/>
      <c r="L111" s="147"/>
      <c r="M111" s="264"/>
      <c r="N111" s="261"/>
      <c r="O111" s="266"/>
      <c r="P111" s="207"/>
      <c r="Q111" s="264"/>
      <c r="R111" s="261"/>
      <c r="S111" s="263"/>
      <c r="T111" s="264"/>
      <c r="U111" s="265"/>
      <c r="V111" s="265"/>
      <c r="W111" s="264"/>
      <c r="X111" s="265"/>
      <c r="Y111" s="255"/>
      <c r="Z111" s="264"/>
      <c r="AA111" s="221"/>
      <c r="AB111" s="147"/>
      <c r="AC111" s="138"/>
      <c r="AD111" s="150">
        <f t="shared" si="6"/>
        <v>0</v>
      </c>
      <c r="AE111">
        <f t="shared" si="4"/>
        <v>0</v>
      </c>
    </row>
    <row r="112" spans="1:31" ht="15.75" hidden="1" customHeight="1" x14ac:dyDescent="0.2">
      <c r="A112" s="253"/>
      <c r="B112" s="252" t="s">
        <v>254</v>
      </c>
      <c r="C112" s="242"/>
      <c r="D112" s="249"/>
      <c r="E112" s="261"/>
      <c r="F112" s="68"/>
      <c r="G112" s="261"/>
      <c r="H112" s="68"/>
      <c r="I112" s="261"/>
      <c r="J112" s="147"/>
      <c r="K112" s="207"/>
      <c r="L112" s="147"/>
      <c r="M112" s="264"/>
      <c r="N112" s="264"/>
      <c r="O112" s="124"/>
      <c r="P112" s="207"/>
      <c r="Q112" s="142"/>
      <c r="R112" s="116"/>
      <c r="S112" s="265"/>
      <c r="T112" s="261"/>
      <c r="U112" s="38"/>
      <c r="V112" s="38"/>
      <c r="W112" s="264"/>
      <c r="X112" s="138"/>
      <c r="Y112" s="264"/>
      <c r="Z112" s="264"/>
      <c r="AA112" s="221"/>
      <c r="AB112" s="147"/>
      <c r="AC112" s="270"/>
      <c r="AD112" s="150">
        <f t="shared" si="6"/>
        <v>0</v>
      </c>
      <c r="AE112">
        <f t="shared" si="4"/>
        <v>0</v>
      </c>
    </row>
    <row r="113" spans="1:31" ht="15.75" hidden="1" customHeight="1" x14ac:dyDescent="0.2">
      <c r="A113" s="253"/>
      <c r="B113" s="252" t="s">
        <v>143</v>
      </c>
      <c r="C113" s="242"/>
      <c r="D113" s="249"/>
      <c r="E113" s="261"/>
      <c r="F113" s="68"/>
      <c r="G113" s="261"/>
      <c r="H113" s="261"/>
      <c r="I113" s="262"/>
      <c r="J113" s="147"/>
      <c r="K113" s="265"/>
      <c r="L113" s="264"/>
      <c r="M113" s="264"/>
      <c r="N113" s="264"/>
      <c r="O113" s="264"/>
      <c r="P113" s="207"/>
      <c r="Q113" s="263"/>
      <c r="R113" s="147"/>
      <c r="S113" s="207"/>
      <c r="T113" s="262"/>
      <c r="U113" s="261"/>
      <c r="V113" s="264"/>
      <c r="W113" s="264"/>
      <c r="X113" s="264"/>
      <c r="Y113" s="255"/>
      <c r="Z113" s="264"/>
      <c r="AA113" s="221"/>
      <c r="AB113" s="270"/>
      <c r="AC113" s="138"/>
      <c r="AD113" s="150">
        <f t="shared" si="6"/>
        <v>0</v>
      </c>
      <c r="AE113">
        <f t="shared" si="4"/>
        <v>0</v>
      </c>
    </row>
    <row r="114" spans="1:31" ht="15.75" hidden="1" customHeight="1" x14ac:dyDescent="0.2">
      <c r="A114" s="253"/>
      <c r="B114" s="252" t="s">
        <v>144</v>
      </c>
      <c r="C114" s="242"/>
      <c r="D114" s="249"/>
      <c r="E114" s="261"/>
      <c r="F114" s="68"/>
      <c r="G114" s="68"/>
      <c r="H114" s="68"/>
      <c r="I114" s="115"/>
      <c r="J114" s="147"/>
      <c r="K114" s="207"/>
      <c r="L114" s="147"/>
      <c r="M114" s="131"/>
      <c r="N114" s="264"/>
      <c r="O114" s="147"/>
      <c r="P114" s="207"/>
      <c r="Q114" s="124"/>
      <c r="R114" s="147"/>
      <c r="S114" s="207"/>
      <c r="T114" s="266"/>
      <c r="U114" s="141"/>
      <c r="V114" s="131"/>
      <c r="W114" s="131"/>
      <c r="X114" s="136"/>
      <c r="Y114" s="264"/>
      <c r="Z114" s="264"/>
      <c r="AA114" s="270"/>
      <c r="AB114" s="147"/>
      <c r="AC114" s="270"/>
      <c r="AD114" s="150">
        <f t="shared" si="6"/>
        <v>0</v>
      </c>
      <c r="AE114">
        <f t="shared" si="4"/>
        <v>0</v>
      </c>
    </row>
    <row r="115" spans="1:31" ht="15.75" hidden="1" customHeight="1" x14ac:dyDescent="0.2">
      <c r="A115" s="253"/>
      <c r="B115" s="252" t="s">
        <v>145</v>
      </c>
      <c r="C115" s="242"/>
      <c r="D115" s="249"/>
      <c r="E115" s="261"/>
      <c r="F115" s="68"/>
      <c r="G115" s="68"/>
      <c r="H115" s="68"/>
      <c r="I115" s="233"/>
      <c r="J115" s="147"/>
      <c r="K115" s="207"/>
      <c r="L115" s="147"/>
      <c r="M115" s="221"/>
      <c r="N115" s="147"/>
      <c r="O115" s="124"/>
      <c r="P115" s="207"/>
      <c r="Q115" s="147"/>
      <c r="R115" s="147"/>
      <c r="S115" s="207"/>
      <c r="T115" s="266"/>
      <c r="U115" s="176"/>
      <c r="V115" s="264"/>
      <c r="W115" s="221"/>
      <c r="X115" s="265"/>
      <c r="Y115" s="255"/>
      <c r="Z115" s="264"/>
      <c r="AA115" s="221"/>
      <c r="AB115" s="138"/>
      <c r="AC115" s="138"/>
      <c r="AD115" s="150">
        <f t="shared" si="6"/>
        <v>0</v>
      </c>
      <c r="AE115">
        <f t="shared" si="4"/>
        <v>0</v>
      </c>
    </row>
    <row r="116" spans="1:31" ht="15.75" hidden="1" customHeight="1" x14ac:dyDescent="0.2">
      <c r="A116" s="253"/>
      <c r="B116" s="252" t="s">
        <v>146</v>
      </c>
      <c r="C116" s="242"/>
      <c r="D116" s="249"/>
      <c r="E116" s="261"/>
      <c r="F116" s="68"/>
      <c r="G116" s="68"/>
      <c r="H116" s="68"/>
      <c r="I116" s="115"/>
      <c r="J116" s="147"/>
      <c r="K116" s="207"/>
      <c r="L116" s="147"/>
      <c r="M116" s="131"/>
      <c r="N116" s="264"/>
      <c r="O116" s="147"/>
      <c r="P116" s="207"/>
      <c r="Q116" s="124"/>
      <c r="R116" s="147"/>
      <c r="S116" s="207"/>
      <c r="T116" s="266"/>
      <c r="U116" s="141"/>
      <c r="V116" s="131"/>
      <c r="W116" s="131"/>
      <c r="X116" s="136"/>
      <c r="Y116" s="264"/>
      <c r="Z116" s="221"/>
      <c r="AA116" s="221"/>
      <c r="AB116" s="270"/>
      <c r="AC116" s="270"/>
      <c r="AD116" s="150">
        <f t="shared" si="6"/>
        <v>0</v>
      </c>
      <c r="AE116">
        <f t="shared" si="4"/>
        <v>0</v>
      </c>
    </row>
    <row r="117" spans="1:31" ht="15.75" hidden="1" customHeight="1" x14ac:dyDescent="0.2">
      <c r="A117" s="253"/>
      <c r="B117" s="252" t="s">
        <v>138</v>
      </c>
      <c r="C117" s="242"/>
      <c r="D117" s="249"/>
      <c r="E117" s="261"/>
      <c r="F117" s="261"/>
      <c r="G117" s="261"/>
      <c r="H117" s="68"/>
      <c r="I117" s="233"/>
      <c r="J117" s="147"/>
      <c r="K117" s="265"/>
      <c r="L117" s="147"/>
      <c r="M117" s="264"/>
      <c r="N117" s="264"/>
      <c r="O117" s="264"/>
      <c r="P117" s="122"/>
      <c r="Q117" s="142"/>
      <c r="R117" s="147"/>
      <c r="S117" s="207"/>
      <c r="T117" s="224"/>
      <c r="U117" s="176"/>
      <c r="V117" s="131"/>
      <c r="W117" s="221"/>
      <c r="X117" s="265"/>
      <c r="Y117" s="255"/>
      <c r="Z117" s="116"/>
      <c r="AA117" s="221"/>
      <c r="AB117" s="147"/>
      <c r="AC117" s="138"/>
      <c r="AD117" s="150">
        <f t="shared" si="6"/>
        <v>0</v>
      </c>
      <c r="AE117">
        <f t="shared" si="4"/>
        <v>0</v>
      </c>
    </row>
    <row r="118" spans="1:31" ht="15.75" hidden="1" customHeight="1" x14ac:dyDescent="0.2">
      <c r="A118" s="253"/>
      <c r="B118" s="252" t="s">
        <v>148</v>
      </c>
      <c r="C118" s="242"/>
      <c r="D118" s="249"/>
      <c r="E118" s="261"/>
      <c r="F118" s="68"/>
      <c r="G118" s="68"/>
      <c r="H118" s="68"/>
      <c r="I118" s="262"/>
      <c r="J118" s="147"/>
      <c r="K118" s="207"/>
      <c r="L118" s="147"/>
      <c r="M118" s="221"/>
      <c r="N118" s="147"/>
      <c r="O118" s="147"/>
      <c r="P118" s="122"/>
      <c r="Q118" s="147"/>
      <c r="R118" s="124"/>
      <c r="S118" s="265"/>
      <c r="T118" s="224"/>
      <c r="U118" s="141"/>
      <c r="V118" s="265"/>
      <c r="W118" s="221"/>
      <c r="X118" s="207"/>
      <c r="Y118" s="255"/>
      <c r="Z118" s="221"/>
      <c r="AA118" s="131"/>
      <c r="AB118" s="147"/>
      <c r="AC118" s="270"/>
      <c r="AD118" s="150">
        <f t="shared" si="6"/>
        <v>0</v>
      </c>
      <c r="AE118">
        <f t="shared" si="4"/>
        <v>0</v>
      </c>
    </row>
    <row r="119" spans="1:31" ht="15.75" hidden="1" customHeight="1" x14ac:dyDescent="0.2">
      <c r="A119" s="253"/>
      <c r="B119" s="252" t="s">
        <v>149</v>
      </c>
      <c r="C119" s="242"/>
      <c r="D119" s="249"/>
      <c r="E119" s="261"/>
      <c r="F119" s="68"/>
      <c r="G119" s="68"/>
      <c r="H119" s="68"/>
      <c r="I119" s="233"/>
      <c r="J119" s="147"/>
      <c r="K119" s="207"/>
      <c r="L119" s="147"/>
      <c r="M119" s="221"/>
      <c r="N119" s="147"/>
      <c r="O119" s="124"/>
      <c r="P119" s="207"/>
      <c r="Q119" s="147"/>
      <c r="R119" s="147"/>
      <c r="S119" s="207"/>
      <c r="T119" s="147"/>
      <c r="U119" s="176"/>
      <c r="V119" s="38"/>
      <c r="W119" s="221"/>
      <c r="X119" s="265"/>
      <c r="Y119" s="264"/>
      <c r="Z119" s="264"/>
      <c r="AA119" s="221"/>
      <c r="AB119" s="138"/>
      <c r="AC119" s="138"/>
      <c r="AD119" s="150">
        <f t="shared" si="6"/>
        <v>0</v>
      </c>
      <c r="AE119">
        <f t="shared" si="4"/>
        <v>0</v>
      </c>
    </row>
    <row r="120" spans="1:31" ht="15.75" hidden="1" customHeight="1" x14ac:dyDescent="0.2">
      <c r="A120" s="246"/>
      <c r="B120" s="252" t="s">
        <v>150</v>
      </c>
      <c r="C120" s="242"/>
      <c r="D120" s="249"/>
      <c r="E120" s="261"/>
      <c r="F120" s="68"/>
      <c r="G120" s="68"/>
      <c r="H120" s="68"/>
      <c r="I120" s="262"/>
      <c r="J120" s="266"/>
      <c r="K120" s="207"/>
      <c r="L120" s="116"/>
      <c r="M120" s="268"/>
      <c r="N120" s="224"/>
      <c r="O120" s="147"/>
      <c r="P120" s="265"/>
      <c r="Q120" s="124"/>
      <c r="R120" s="147"/>
      <c r="S120" s="207"/>
      <c r="T120" s="147"/>
      <c r="U120" s="267"/>
      <c r="V120" s="131"/>
      <c r="W120" s="141"/>
      <c r="X120" s="136"/>
      <c r="Y120" s="255"/>
      <c r="Z120" s="176"/>
      <c r="AA120" s="221"/>
      <c r="AB120" s="147"/>
      <c r="AC120" s="138"/>
      <c r="AD120" s="150">
        <f t="shared" si="6"/>
        <v>0</v>
      </c>
      <c r="AE120">
        <f t="shared" si="4"/>
        <v>0</v>
      </c>
    </row>
    <row r="121" spans="1:31" ht="15.75" hidden="1" customHeight="1" x14ac:dyDescent="0.2">
      <c r="A121" s="253"/>
      <c r="B121" s="252" t="s">
        <v>151</v>
      </c>
      <c r="C121" s="242"/>
      <c r="D121" s="249"/>
      <c r="E121" s="261"/>
      <c r="F121" s="68"/>
      <c r="G121" s="68"/>
      <c r="H121" s="68"/>
      <c r="I121" s="262"/>
      <c r="J121" s="224"/>
      <c r="K121" s="207"/>
      <c r="L121" s="147"/>
      <c r="M121" s="268"/>
      <c r="N121" s="266"/>
      <c r="O121" s="147"/>
      <c r="P121" s="207"/>
      <c r="Q121" s="124"/>
      <c r="R121" s="147"/>
      <c r="S121" s="207"/>
      <c r="T121" s="147"/>
      <c r="U121" s="267"/>
      <c r="V121" s="131"/>
      <c r="W121" s="131"/>
      <c r="X121" s="138"/>
      <c r="Y121" s="255"/>
      <c r="Z121" s="221"/>
      <c r="AA121" s="270"/>
      <c r="AB121" s="270"/>
      <c r="AC121" s="138"/>
      <c r="AD121" s="150">
        <f t="shared" si="6"/>
        <v>0</v>
      </c>
      <c r="AE121">
        <f t="shared" si="4"/>
        <v>0</v>
      </c>
    </row>
    <row r="122" spans="1:31" ht="15.75" hidden="1" customHeight="1" x14ac:dyDescent="0.2">
      <c r="A122" s="253"/>
      <c r="B122" s="252" t="s">
        <v>152</v>
      </c>
      <c r="C122" s="242"/>
      <c r="D122" s="249"/>
      <c r="E122" s="261"/>
      <c r="F122" s="68"/>
      <c r="G122" s="68"/>
      <c r="H122" s="68"/>
      <c r="I122" s="115"/>
      <c r="J122" s="266"/>
      <c r="K122" s="207"/>
      <c r="L122" s="147"/>
      <c r="M122" s="267"/>
      <c r="N122" s="262"/>
      <c r="O122" s="147"/>
      <c r="P122" s="207"/>
      <c r="Q122" s="124"/>
      <c r="R122" s="147"/>
      <c r="S122" s="207"/>
      <c r="T122" s="147"/>
      <c r="U122" s="267"/>
      <c r="V122" s="131"/>
      <c r="W122" s="131"/>
      <c r="X122" s="136"/>
      <c r="Y122" s="264"/>
      <c r="Z122" s="264"/>
      <c r="AA122" s="270"/>
      <c r="AB122" s="147"/>
      <c r="AC122" s="270"/>
      <c r="AD122" s="150">
        <f t="shared" si="6"/>
        <v>0</v>
      </c>
      <c r="AE122">
        <f t="shared" si="4"/>
        <v>0</v>
      </c>
    </row>
    <row r="123" spans="1:31" ht="15.75" hidden="1" customHeight="1" x14ac:dyDescent="0.2">
      <c r="A123" s="253"/>
      <c r="B123" s="252" t="s">
        <v>153</v>
      </c>
      <c r="C123" s="242"/>
      <c r="D123" s="249"/>
      <c r="E123" s="68"/>
      <c r="F123" s="261"/>
      <c r="G123" s="261"/>
      <c r="H123" s="261"/>
      <c r="I123" s="262"/>
      <c r="J123" s="262"/>
      <c r="K123" s="265"/>
      <c r="L123" s="264"/>
      <c r="M123" s="262"/>
      <c r="N123" s="262"/>
      <c r="O123" s="264"/>
      <c r="P123" s="207"/>
      <c r="Q123" s="70"/>
      <c r="R123" s="124"/>
      <c r="S123" s="265"/>
      <c r="T123" s="264"/>
      <c r="U123" s="267"/>
      <c r="V123" s="264"/>
      <c r="W123" s="131"/>
      <c r="X123" s="265"/>
      <c r="Y123" s="264"/>
      <c r="Z123" s="264"/>
      <c r="AA123" s="221"/>
      <c r="AB123" s="147"/>
      <c r="AC123" s="138"/>
      <c r="AD123" s="150">
        <f t="shared" si="6"/>
        <v>0</v>
      </c>
    </row>
    <row r="124" spans="1:31" ht="15.75" hidden="1" customHeight="1" x14ac:dyDescent="0.2">
      <c r="A124" s="246"/>
      <c r="B124" s="252" t="s">
        <v>53</v>
      </c>
      <c r="C124" s="242"/>
      <c r="D124" s="249"/>
      <c r="E124" s="261"/>
      <c r="F124" s="261"/>
      <c r="G124" s="261"/>
      <c r="H124" s="261"/>
      <c r="I124" s="262"/>
      <c r="J124" s="262"/>
      <c r="K124" s="265"/>
      <c r="L124" s="264"/>
      <c r="M124" s="262"/>
      <c r="N124" s="262"/>
      <c r="O124" s="264"/>
      <c r="P124" s="265"/>
      <c r="Q124" s="264"/>
      <c r="R124" s="147"/>
      <c r="S124" s="265"/>
      <c r="T124" s="264"/>
      <c r="U124" s="262"/>
      <c r="V124" s="264"/>
      <c r="W124" s="264"/>
      <c r="X124" s="265"/>
      <c r="Y124" s="264"/>
      <c r="Z124" s="264"/>
      <c r="AA124" s="270"/>
      <c r="AB124" s="270"/>
      <c r="AC124" s="270"/>
      <c r="AD124" s="150">
        <f t="shared" si="6"/>
        <v>0</v>
      </c>
    </row>
    <row r="125" spans="1:31" ht="15.75" hidden="1" customHeight="1" x14ac:dyDescent="0.2">
      <c r="A125" s="246"/>
      <c r="B125" s="252" t="s">
        <v>142</v>
      </c>
      <c r="C125" s="242"/>
      <c r="D125" s="249"/>
      <c r="E125" s="261"/>
      <c r="F125" s="68"/>
      <c r="G125" s="68"/>
      <c r="H125" s="68"/>
      <c r="I125" s="262"/>
      <c r="J125" s="266"/>
      <c r="K125" s="207"/>
      <c r="L125" s="70"/>
      <c r="M125" s="268"/>
      <c r="N125" s="224"/>
      <c r="O125" s="147"/>
      <c r="P125" s="207"/>
      <c r="Q125" s="124"/>
      <c r="R125" s="147"/>
      <c r="S125" s="207"/>
      <c r="T125" s="147"/>
      <c r="U125" s="262"/>
      <c r="V125" s="131"/>
      <c r="W125" s="264"/>
      <c r="X125" s="265"/>
      <c r="Y125" s="255"/>
      <c r="Z125" s="264"/>
      <c r="AA125" s="131"/>
      <c r="AB125" s="138"/>
      <c r="AC125" s="138"/>
      <c r="AD125" s="150">
        <f t="shared" si="6"/>
        <v>0</v>
      </c>
    </row>
    <row r="126" spans="1:31" ht="15.75" hidden="1" customHeight="1" x14ac:dyDescent="0.2">
      <c r="A126" s="253"/>
      <c r="B126" s="252" t="s">
        <v>197</v>
      </c>
      <c r="C126" s="242"/>
      <c r="D126" s="249"/>
      <c r="E126" s="68"/>
      <c r="F126" s="261"/>
      <c r="G126" s="261"/>
      <c r="H126" s="70"/>
      <c r="I126" s="262"/>
      <c r="J126" s="262"/>
      <c r="K126" s="265"/>
      <c r="L126" s="147"/>
      <c r="M126" s="267"/>
      <c r="N126" s="224"/>
      <c r="O126" s="147"/>
      <c r="P126" s="207"/>
      <c r="Q126" s="147"/>
      <c r="R126" s="264"/>
      <c r="S126" s="207"/>
      <c r="T126" s="147"/>
      <c r="U126" s="268"/>
      <c r="V126" s="221"/>
      <c r="W126" s="264"/>
      <c r="X126" s="136"/>
      <c r="Y126" s="255"/>
      <c r="Z126" s="221"/>
      <c r="AA126" s="270"/>
      <c r="AB126" s="147"/>
      <c r="AC126" s="138"/>
      <c r="AD126" s="150">
        <f t="shared" si="6"/>
        <v>0</v>
      </c>
    </row>
    <row r="127" spans="1:31" ht="15.75" hidden="1" customHeight="1" x14ac:dyDescent="0.2">
      <c r="A127" s="253"/>
      <c r="B127" s="252" t="s">
        <v>110</v>
      </c>
      <c r="C127" s="242"/>
      <c r="D127" s="249"/>
      <c r="E127" s="261"/>
      <c r="F127" s="261"/>
      <c r="G127" s="261"/>
      <c r="H127" s="261"/>
      <c r="I127" s="262"/>
      <c r="J127" s="262"/>
      <c r="K127" s="265"/>
      <c r="L127" s="124"/>
      <c r="M127" s="267"/>
      <c r="N127" s="262"/>
      <c r="O127" s="70"/>
      <c r="P127" s="70"/>
      <c r="Q127" s="116"/>
      <c r="R127" s="124"/>
      <c r="S127" s="265"/>
      <c r="T127" s="147"/>
      <c r="U127" s="141"/>
      <c r="V127" s="131"/>
      <c r="W127" s="131"/>
      <c r="X127" s="136"/>
      <c r="Y127" s="131"/>
      <c r="Z127" s="221"/>
      <c r="AA127" s="270"/>
      <c r="AB127" s="270"/>
      <c r="AC127" s="138"/>
      <c r="AD127" s="150">
        <f t="shared" si="6"/>
        <v>0</v>
      </c>
    </row>
    <row r="128" spans="1:31" ht="15.75" hidden="1" customHeight="1" x14ac:dyDescent="0.2">
      <c r="A128" s="253"/>
      <c r="B128" s="252" t="s">
        <v>164</v>
      </c>
      <c r="C128" s="242"/>
      <c r="D128" s="249"/>
      <c r="E128" s="68"/>
      <c r="F128" s="261"/>
      <c r="G128" s="261"/>
      <c r="H128" s="261"/>
      <c r="I128" s="115"/>
      <c r="J128" s="224"/>
      <c r="K128" s="207"/>
      <c r="L128" s="116"/>
      <c r="M128" s="262"/>
      <c r="N128" s="224"/>
      <c r="O128" s="147"/>
      <c r="P128" s="122"/>
      <c r="Q128" s="147"/>
      <c r="R128" s="147"/>
      <c r="S128" s="207"/>
      <c r="T128" s="147"/>
      <c r="U128" s="267"/>
      <c r="V128" s="221"/>
      <c r="W128" s="131"/>
      <c r="X128" s="136"/>
      <c r="Y128" s="131"/>
      <c r="Z128" s="221"/>
      <c r="AA128" s="221"/>
      <c r="AB128" s="147"/>
      <c r="AC128" s="138"/>
      <c r="AD128" s="150">
        <f t="shared" si="6"/>
        <v>0</v>
      </c>
      <c r="AE128">
        <f t="shared" ref="AE128:AE134" si="7">COUNTA(E128:AC128)</f>
        <v>0</v>
      </c>
    </row>
    <row r="129" spans="1:31" ht="15.75" hidden="1" customHeight="1" x14ac:dyDescent="0.2">
      <c r="A129" s="253"/>
      <c r="B129" s="252" t="s">
        <v>165</v>
      </c>
      <c r="C129" s="242"/>
      <c r="D129" s="249"/>
      <c r="E129" s="261"/>
      <c r="F129" s="68"/>
      <c r="G129" s="68"/>
      <c r="H129" s="68"/>
      <c r="I129" s="115"/>
      <c r="J129" s="266"/>
      <c r="K129" s="207"/>
      <c r="L129" s="147"/>
      <c r="M129" s="267"/>
      <c r="N129" s="262"/>
      <c r="O129" s="147"/>
      <c r="P129" s="207"/>
      <c r="Q129" s="124"/>
      <c r="R129" s="147"/>
      <c r="S129" s="207"/>
      <c r="T129" s="147"/>
      <c r="U129" s="267"/>
      <c r="V129" s="131"/>
      <c r="W129" s="131"/>
      <c r="X129" s="138"/>
      <c r="Y129" s="264"/>
      <c r="Z129" s="264"/>
      <c r="AA129" s="270"/>
      <c r="AB129" s="147"/>
      <c r="AC129" s="270"/>
      <c r="AD129" s="150">
        <f t="shared" si="6"/>
        <v>0</v>
      </c>
      <c r="AE129">
        <f t="shared" si="7"/>
        <v>0</v>
      </c>
    </row>
    <row r="130" spans="1:31" ht="15.75" hidden="1" customHeight="1" x14ac:dyDescent="0.2">
      <c r="A130" s="253"/>
      <c r="B130" s="252" t="s">
        <v>166</v>
      </c>
      <c r="C130" s="242"/>
      <c r="D130" s="249"/>
      <c r="E130" s="68"/>
      <c r="F130" s="261"/>
      <c r="G130" s="261"/>
      <c r="H130" s="70"/>
      <c r="I130" s="233"/>
      <c r="J130" s="224"/>
      <c r="K130" s="207"/>
      <c r="L130" s="124"/>
      <c r="M130" s="233"/>
      <c r="N130" s="224"/>
      <c r="O130" s="124"/>
      <c r="P130" s="207"/>
      <c r="Q130" s="147"/>
      <c r="R130" s="147"/>
      <c r="S130" s="207"/>
      <c r="T130" s="147"/>
      <c r="U130" s="268"/>
      <c r="V130" s="221"/>
      <c r="W130" s="221"/>
      <c r="X130" s="147"/>
      <c r="Y130" s="255"/>
      <c r="Z130" s="131"/>
      <c r="AA130" s="221"/>
      <c r="AB130" s="138"/>
      <c r="AC130" s="138"/>
      <c r="AD130" s="150">
        <f t="shared" si="6"/>
        <v>0</v>
      </c>
      <c r="AE130">
        <f t="shared" si="7"/>
        <v>0</v>
      </c>
    </row>
    <row r="131" spans="1:31" ht="15.75" hidden="1" customHeight="1" x14ac:dyDescent="0.2">
      <c r="A131" s="253"/>
      <c r="B131" s="252" t="s">
        <v>199</v>
      </c>
      <c r="C131" s="242"/>
      <c r="D131" s="249"/>
      <c r="E131" s="261"/>
      <c r="F131" s="68"/>
      <c r="G131" s="68"/>
      <c r="H131" s="68"/>
      <c r="I131" s="261"/>
      <c r="J131" s="262"/>
      <c r="K131" s="207"/>
      <c r="L131" s="147"/>
      <c r="M131" s="268"/>
      <c r="N131" s="266"/>
      <c r="O131" s="124"/>
      <c r="P131" s="122"/>
      <c r="Q131" s="147"/>
      <c r="R131" s="264"/>
      <c r="S131" s="265"/>
      <c r="T131" s="147"/>
      <c r="U131" s="267"/>
      <c r="V131" s="221"/>
      <c r="W131" s="131"/>
      <c r="X131" s="147"/>
      <c r="Y131" s="149"/>
      <c r="Z131" s="116"/>
      <c r="AA131" s="131"/>
      <c r="AB131" s="138"/>
      <c r="AC131" s="270"/>
      <c r="AD131" s="150"/>
      <c r="AE131">
        <f t="shared" si="7"/>
        <v>0</v>
      </c>
    </row>
    <row r="132" spans="1:31" ht="15.75" hidden="1" customHeight="1" x14ac:dyDescent="0.2">
      <c r="A132" s="246"/>
      <c r="B132" s="252" t="s">
        <v>168</v>
      </c>
      <c r="C132" s="242"/>
      <c r="D132" s="249"/>
      <c r="E132" s="261"/>
      <c r="F132" s="68"/>
      <c r="G132" s="68"/>
      <c r="H132" s="68"/>
      <c r="I132" s="233"/>
      <c r="J132" s="266"/>
      <c r="K132" s="207"/>
      <c r="L132" s="116"/>
      <c r="M132" s="268"/>
      <c r="N132" s="142"/>
      <c r="O132" s="147"/>
      <c r="P132" s="207"/>
      <c r="Q132" s="124"/>
      <c r="R132" s="147"/>
      <c r="S132" s="207"/>
      <c r="T132" s="147"/>
      <c r="U132" s="131"/>
      <c r="V132" s="131"/>
      <c r="W132" s="131"/>
      <c r="X132" s="136"/>
      <c r="Y132" s="255"/>
      <c r="Z132" s="221"/>
      <c r="AA132" s="270"/>
      <c r="AB132" s="270"/>
      <c r="AC132" s="270"/>
      <c r="AD132" s="150">
        <f t="shared" ref="AD132:AD174" si="8">COUNTA(F132:I132,K132:O132,Q132:AC132)</f>
        <v>0</v>
      </c>
      <c r="AE132">
        <f t="shared" si="7"/>
        <v>0</v>
      </c>
    </row>
    <row r="133" spans="1:31" ht="15.75" hidden="1" customHeight="1" x14ac:dyDescent="0.2">
      <c r="A133" s="246"/>
      <c r="B133" s="252" t="s">
        <v>263</v>
      </c>
      <c r="C133" s="242"/>
      <c r="D133" s="249"/>
      <c r="E133" s="261"/>
      <c r="F133" s="261"/>
      <c r="G133" s="68"/>
      <c r="H133" s="261"/>
      <c r="I133" s="262"/>
      <c r="J133" s="266"/>
      <c r="K133" s="263"/>
      <c r="L133" s="264"/>
      <c r="M133" s="262"/>
      <c r="N133" s="261"/>
      <c r="O133" s="264"/>
      <c r="P133" s="265"/>
      <c r="Q133" s="124"/>
      <c r="R133" s="264"/>
      <c r="S133" s="261"/>
      <c r="T133" s="261"/>
      <c r="U133" s="221"/>
      <c r="V133" s="38"/>
      <c r="W133" s="261"/>
      <c r="X133" s="265"/>
      <c r="Y133" s="264"/>
      <c r="Z133" s="177"/>
      <c r="AA133" s="131"/>
      <c r="AB133" s="270"/>
      <c r="AC133" s="138"/>
      <c r="AD133" s="150">
        <f t="shared" si="8"/>
        <v>0</v>
      </c>
      <c r="AE133">
        <f t="shared" si="7"/>
        <v>0</v>
      </c>
    </row>
    <row r="134" spans="1:31" ht="15.75" hidden="1" customHeight="1" x14ac:dyDescent="0.2">
      <c r="A134" s="253"/>
      <c r="B134" s="252" t="s">
        <v>170</v>
      </c>
      <c r="C134" s="242"/>
      <c r="D134" s="249"/>
      <c r="E134" s="58"/>
      <c r="F134" s="261"/>
      <c r="G134" s="261"/>
      <c r="H134" s="261"/>
      <c r="I134" s="262"/>
      <c r="J134" s="266"/>
      <c r="K134" s="38"/>
      <c r="L134" s="147"/>
      <c r="M134" s="267"/>
      <c r="N134" s="261"/>
      <c r="O134" s="147"/>
      <c r="P134" s="207"/>
      <c r="Q134" s="264"/>
      <c r="R134" s="147"/>
      <c r="S134" s="207"/>
      <c r="T134" s="70"/>
      <c r="U134" s="176"/>
      <c r="V134" s="221"/>
      <c r="W134" s="221"/>
      <c r="X134" s="147"/>
      <c r="Y134" s="255"/>
      <c r="Z134" s="221"/>
      <c r="AA134" s="221"/>
      <c r="AB134" s="147"/>
      <c r="AC134" s="138"/>
      <c r="AD134" s="150">
        <f t="shared" si="8"/>
        <v>0</v>
      </c>
      <c r="AE134">
        <f t="shared" si="7"/>
        <v>0</v>
      </c>
    </row>
    <row r="135" spans="1:31" ht="15.75" hidden="1" customHeight="1" x14ac:dyDescent="0.2">
      <c r="A135" s="253"/>
      <c r="B135" s="252" t="s">
        <v>68</v>
      </c>
      <c r="C135" s="242"/>
      <c r="D135" s="249"/>
      <c r="E135" s="261"/>
      <c r="F135" s="261"/>
      <c r="G135" s="261"/>
      <c r="H135" s="261"/>
      <c r="I135" s="261"/>
      <c r="J135" s="262"/>
      <c r="K135" s="265"/>
      <c r="L135" s="124"/>
      <c r="M135" s="267"/>
      <c r="N135" s="261"/>
      <c r="O135" s="116"/>
      <c r="P135" s="52"/>
      <c r="Q135" s="116"/>
      <c r="R135" s="264"/>
      <c r="S135" s="261"/>
      <c r="T135" s="266"/>
      <c r="U135" s="262"/>
      <c r="V135" s="264"/>
      <c r="W135" s="264"/>
      <c r="X135" s="138"/>
      <c r="Y135" s="131"/>
      <c r="Z135" s="221"/>
      <c r="AA135" s="221"/>
      <c r="AB135" s="138"/>
      <c r="AC135" s="138"/>
      <c r="AD135" s="150">
        <f t="shared" si="8"/>
        <v>0</v>
      </c>
    </row>
    <row r="136" spans="1:31" ht="15.75" hidden="1" customHeight="1" x14ac:dyDescent="0.2">
      <c r="A136" s="253"/>
      <c r="B136" s="252" t="s">
        <v>172</v>
      </c>
      <c r="C136" s="242"/>
      <c r="D136" s="249"/>
      <c r="E136" s="68"/>
      <c r="F136" s="261"/>
      <c r="G136" s="261"/>
      <c r="H136" s="70"/>
      <c r="I136" s="233"/>
      <c r="J136" s="224"/>
      <c r="K136" s="207"/>
      <c r="L136" s="124"/>
      <c r="M136" s="262"/>
      <c r="N136" s="142"/>
      <c r="O136" s="147"/>
      <c r="P136" s="207"/>
      <c r="Q136" s="147"/>
      <c r="R136" s="147"/>
      <c r="S136" s="263"/>
      <c r="T136" s="266"/>
      <c r="U136" s="268"/>
      <c r="V136" s="221"/>
      <c r="W136" s="221"/>
      <c r="X136" s="147"/>
      <c r="Y136" s="255"/>
      <c r="Z136" s="221"/>
      <c r="AA136" s="221"/>
      <c r="AB136" s="147"/>
      <c r="AC136" s="138"/>
      <c r="AD136" s="150">
        <f t="shared" si="8"/>
        <v>0</v>
      </c>
      <c r="AE136">
        <f>COUNTA(E136:AC136)</f>
        <v>0</v>
      </c>
    </row>
    <row r="137" spans="1:31" ht="15.75" hidden="1" customHeight="1" x14ac:dyDescent="0.2">
      <c r="A137" s="246"/>
      <c r="B137" s="252" t="s">
        <v>223</v>
      </c>
      <c r="C137" s="242"/>
      <c r="D137" s="249"/>
      <c r="E137" s="261"/>
      <c r="F137" s="68"/>
      <c r="G137" s="68"/>
      <c r="H137" s="261"/>
      <c r="I137" s="262"/>
      <c r="J137" s="266"/>
      <c r="K137" s="265"/>
      <c r="L137" s="264"/>
      <c r="M137" s="262"/>
      <c r="N137" s="261"/>
      <c r="O137" s="264"/>
      <c r="P137" s="207"/>
      <c r="Q137" s="147"/>
      <c r="R137" s="264"/>
      <c r="S137" s="261"/>
      <c r="T137" s="262"/>
      <c r="U137" s="262"/>
      <c r="V137" s="221"/>
      <c r="W137" s="221"/>
      <c r="X137" s="264"/>
      <c r="Y137" s="264"/>
      <c r="Z137" s="264"/>
      <c r="AA137" s="131"/>
      <c r="AB137" s="138"/>
      <c r="AC137" s="270"/>
      <c r="AD137" s="150">
        <f t="shared" si="8"/>
        <v>0</v>
      </c>
    </row>
    <row r="138" spans="1:31" ht="15.75" hidden="1" customHeight="1" x14ac:dyDescent="0.2">
      <c r="A138" s="246"/>
      <c r="B138" s="252" t="s">
        <v>174</v>
      </c>
      <c r="C138" s="242"/>
      <c r="D138" s="249"/>
      <c r="E138" s="261"/>
      <c r="F138" s="68"/>
      <c r="G138" s="261"/>
      <c r="H138" s="68"/>
      <c r="I138" s="262"/>
      <c r="J138" s="266"/>
      <c r="K138" s="261"/>
      <c r="L138" s="264"/>
      <c r="M138" s="268"/>
      <c r="N138" s="261"/>
      <c r="O138" s="147"/>
      <c r="P138" s="122"/>
      <c r="Q138" s="147"/>
      <c r="R138" s="147"/>
      <c r="S138" s="263"/>
      <c r="T138" s="266"/>
      <c r="U138" s="268"/>
      <c r="V138" s="221"/>
      <c r="W138" s="221"/>
      <c r="X138" s="147"/>
      <c r="Y138" s="255"/>
      <c r="Z138" s="221"/>
      <c r="AA138" s="221"/>
      <c r="AB138" s="147"/>
      <c r="AC138" s="270"/>
      <c r="AD138" s="150">
        <f t="shared" si="8"/>
        <v>0</v>
      </c>
    </row>
    <row r="139" spans="1:31" ht="15.75" hidden="1" customHeight="1" x14ac:dyDescent="0.2">
      <c r="A139" s="253"/>
      <c r="B139" s="252" t="s">
        <v>175</v>
      </c>
      <c r="C139" s="242"/>
      <c r="D139" s="249"/>
      <c r="E139" s="261"/>
      <c r="F139" s="68"/>
      <c r="G139" s="68"/>
      <c r="H139" s="261"/>
      <c r="I139" s="115"/>
      <c r="J139" s="262"/>
      <c r="K139" s="261"/>
      <c r="L139" s="147"/>
      <c r="M139" s="267"/>
      <c r="N139" s="261"/>
      <c r="O139" s="147"/>
      <c r="P139" s="263"/>
      <c r="Q139" s="261"/>
      <c r="R139" s="147"/>
      <c r="S139" s="261"/>
      <c r="T139" s="266"/>
      <c r="U139" s="141"/>
      <c r="V139" s="264"/>
      <c r="W139" s="264"/>
      <c r="X139" s="138"/>
      <c r="Y139" s="264"/>
      <c r="Z139" s="264"/>
      <c r="AA139" s="131"/>
      <c r="AB139" s="138"/>
      <c r="AC139" s="270"/>
      <c r="AD139" s="150">
        <f t="shared" si="8"/>
        <v>0</v>
      </c>
    </row>
    <row r="140" spans="1:31" ht="15.75" hidden="1" customHeight="1" x14ac:dyDescent="0.2">
      <c r="A140" s="246"/>
      <c r="B140" s="252" t="s">
        <v>176</v>
      </c>
      <c r="C140" s="242"/>
      <c r="D140" s="249"/>
      <c r="E140" s="261"/>
      <c r="F140" s="68"/>
      <c r="G140" s="261"/>
      <c r="H140" s="261"/>
      <c r="I140" s="262"/>
      <c r="J140" s="262"/>
      <c r="K140" s="265"/>
      <c r="L140" s="147"/>
      <c r="M140" s="262"/>
      <c r="N140" s="263"/>
      <c r="O140" s="147"/>
      <c r="P140" s="207"/>
      <c r="Q140" s="264"/>
      <c r="R140" s="264"/>
      <c r="S140" s="142"/>
      <c r="T140" s="262"/>
      <c r="U140" s="268"/>
      <c r="V140" s="221"/>
      <c r="W140" s="264"/>
      <c r="X140" s="147"/>
      <c r="Y140" s="131"/>
      <c r="Z140" s="264"/>
      <c r="AA140" s="221"/>
      <c r="AB140" s="147"/>
      <c r="AC140" s="138"/>
      <c r="AD140" s="150">
        <f t="shared" si="8"/>
        <v>0</v>
      </c>
    </row>
    <row r="141" spans="1:31" ht="15.75" hidden="1" customHeight="1" x14ac:dyDescent="0.2">
      <c r="A141" s="246"/>
      <c r="B141" s="252" t="s">
        <v>177</v>
      </c>
      <c r="C141" s="242"/>
      <c r="D141" s="249"/>
      <c r="E141" s="68"/>
      <c r="F141" s="261"/>
      <c r="G141" s="261"/>
      <c r="H141" s="261"/>
      <c r="I141" s="261"/>
      <c r="J141" s="224"/>
      <c r="K141" s="265"/>
      <c r="L141" s="264"/>
      <c r="M141" s="262"/>
      <c r="N141" s="261"/>
      <c r="O141" s="264"/>
      <c r="P141" s="122"/>
      <c r="Q141" s="264"/>
      <c r="R141" s="264"/>
      <c r="S141" s="261"/>
      <c r="T141" s="262"/>
      <c r="U141" s="262"/>
      <c r="V141" s="264"/>
      <c r="W141" s="141"/>
      <c r="X141" s="264"/>
      <c r="Y141" s="261"/>
      <c r="Z141" s="264"/>
      <c r="AA141" s="270"/>
      <c r="AB141" s="270"/>
      <c r="AC141" s="138"/>
      <c r="AD141" s="150">
        <f t="shared" si="8"/>
        <v>0</v>
      </c>
    </row>
    <row r="142" spans="1:31" ht="15.75" hidden="1" customHeight="1" x14ac:dyDescent="0.2">
      <c r="A142" s="253"/>
      <c r="B142" s="252" t="s">
        <v>178</v>
      </c>
      <c r="C142" s="242"/>
      <c r="D142" s="249"/>
      <c r="E142" s="261"/>
      <c r="F142" s="261"/>
      <c r="G142" s="261"/>
      <c r="H142" s="261"/>
      <c r="I142" s="261"/>
      <c r="J142" s="224"/>
      <c r="K142" s="261"/>
      <c r="L142" s="124"/>
      <c r="M142" s="261"/>
      <c r="N142" s="261"/>
      <c r="O142" s="264"/>
      <c r="P142" s="207"/>
      <c r="Q142" s="124"/>
      <c r="R142" s="264"/>
      <c r="S142" s="261"/>
      <c r="T142" s="224"/>
      <c r="U142" s="262"/>
      <c r="V142" s="264"/>
      <c r="W142" s="264"/>
      <c r="X142" s="264"/>
      <c r="Y142" s="264"/>
      <c r="Z142" s="264"/>
      <c r="AA142" s="221"/>
      <c r="AB142" s="138"/>
      <c r="AC142" s="138"/>
      <c r="AD142" s="150">
        <f t="shared" si="8"/>
        <v>0</v>
      </c>
    </row>
    <row r="143" spans="1:31" ht="15.75" hidden="1" customHeight="1" x14ac:dyDescent="0.2">
      <c r="A143" s="246"/>
      <c r="B143" s="252" t="s">
        <v>196</v>
      </c>
      <c r="C143" s="242"/>
      <c r="D143" s="249"/>
      <c r="E143" s="261"/>
      <c r="F143" s="68"/>
      <c r="G143" s="261"/>
      <c r="H143" s="261"/>
      <c r="I143" s="70"/>
      <c r="J143" s="266"/>
      <c r="K143" s="261"/>
      <c r="L143" s="147"/>
      <c r="M143" s="261"/>
      <c r="N143" s="261"/>
      <c r="O143" s="263"/>
      <c r="P143" s="263"/>
      <c r="Q143" s="124"/>
      <c r="R143" s="124"/>
      <c r="S143" s="142"/>
      <c r="T143" s="262"/>
      <c r="U143" s="262"/>
      <c r="V143" s="221"/>
      <c r="W143" s="264"/>
      <c r="X143" s="138"/>
      <c r="Y143" s="131"/>
      <c r="Z143" s="177"/>
      <c r="AA143" s="221"/>
      <c r="AB143" s="147"/>
      <c r="AC143" s="138"/>
      <c r="AD143" s="150">
        <f t="shared" si="8"/>
        <v>0</v>
      </c>
    </row>
    <row r="144" spans="1:31" ht="15.75" hidden="1" customHeight="1" x14ac:dyDescent="0.2">
      <c r="A144" s="246"/>
      <c r="B144" s="252" t="s">
        <v>101</v>
      </c>
      <c r="C144" s="242"/>
      <c r="D144" s="249"/>
      <c r="E144" s="261"/>
      <c r="F144" s="68"/>
      <c r="G144" s="261"/>
      <c r="H144" s="68"/>
      <c r="I144" s="70"/>
      <c r="J144" s="266"/>
      <c r="K144" s="263"/>
      <c r="L144" s="147"/>
      <c r="M144" s="261"/>
      <c r="N144" s="263"/>
      <c r="O144" s="261"/>
      <c r="P144" s="122"/>
      <c r="Q144" s="147"/>
      <c r="R144" s="264"/>
      <c r="S144" s="261"/>
      <c r="T144" s="266"/>
      <c r="U144" s="176"/>
      <c r="V144" s="131"/>
      <c r="W144" s="221"/>
      <c r="X144" s="147"/>
      <c r="Y144" s="255"/>
      <c r="Z144" s="221"/>
      <c r="AA144" s="221"/>
      <c r="AB144" s="147"/>
      <c r="AC144" s="138"/>
      <c r="AD144" s="150">
        <f t="shared" si="8"/>
        <v>0</v>
      </c>
    </row>
    <row r="145" spans="1:31" ht="15.75" hidden="1" customHeight="1" x14ac:dyDescent="0.2">
      <c r="A145" s="253"/>
      <c r="B145" s="252" t="s">
        <v>181</v>
      </c>
      <c r="C145" s="242"/>
      <c r="D145" s="249"/>
      <c r="E145" s="261"/>
      <c r="F145" s="261"/>
      <c r="G145" s="261"/>
      <c r="H145" s="261"/>
      <c r="I145" s="261"/>
      <c r="J145" s="262"/>
      <c r="K145" s="261"/>
      <c r="L145" s="124"/>
      <c r="M145" s="261"/>
      <c r="N145" s="261"/>
      <c r="O145" s="116"/>
      <c r="P145" s="52"/>
      <c r="Q145" s="116"/>
      <c r="R145" s="124"/>
      <c r="S145" s="261"/>
      <c r="T145" s="266"/>
      <c r="U145" s="267"/>
      <c r="V145" s="131"/>
      <c r="W145" s="131"/>
      <c r="X145" s="138"/>
      <c r="Y145" s="131"/>
      <c r="Z145" s="221"/>
      <c r="AA145" s="131"/>
      <c r="AB145" s="270"/>
      <c r="AC145" s="138"/>
      <c r="AD145" s="150">
        <f t="shared" si="8"/>
        <v>0</v>
      </c>
    </row>
    <row r="146" spans="1:31" ht="15.75" hidden="1" customHeight="1" x14ac:dyDescent="0.2">
      <c r="A146" s="246"/>
      <c r="B146" s="252" t="s">
        <v>75</v>
      </c>
      <c r="C146" s="242"/>
      <c r="D146" s="249"/>
      <c r="E146" s="261"/>
      <c r="F146" s="68"/>
      <c r="G146" s="261"/>
      <c r="H146" s="261"/>
      <c r="I146" s="261"/>
      <c r="J146" s="262"/>
      <c r="K146" s="261"/>
      <c r="L146" s="264"/>
      <c r="M146" s="262"/>
      <c r="N146" s="261"/>
      <c r="O146" s="264"/>
      <c r="P146" s="207"/>
      <c r="Q146" s="264"/>
      <c r="R146" s="264"/>
      <c r="S146" s="142"/>
      <c r="T146" s="262"/>
      <c r="U146" s="176"/>
      <c r="V146" s="221"/>
      <c r="W146" s="264"/>
      <c r="X146" s="147"/>
      <c r="Y146" s="131"/>
      <c r="Z146" s="221"/>
      <c r="AA146" s="149"/>
      <c r="AB146" s="116"/>
      <c r="AC146" s="138"/>
      <c r="AD146" s="150">
        <f t="shared" si="8"/>
        <v>0</v>
      </c>
    </row>
    <row r="147" spans="1:31" ht="15.75" hidden="1" customHeight="1" x14ac:dyDescent="0.2">
      <c r="A147" s="253"/>
      <c r="B147" s="252" t="s">
        <v>183</v>
      </c>
      <c r="C147" s="242"/>
      <c r="D147" s="249"/>
      <c r="E147" s="261"/>
      <c r="F147" s="261"/>
      <c r="G147" s="261"/>
      <c r="H147" s="261"/>
      <c r="I147" s="68"/>
      <c r="J147" s="266"/>
      <c r="K147" s="261"/>
      <c r="L147" s="264"/>
      <c r="M147" s="262"/>
      <c r="N147" s="261"/>
      <c r="O147" s="264"/>
      <c r="P147" s="265"/>
      <c r="Q147" s="124"/>
      <c r="R147" s="264"/>
      <c r="S147" s="263"/>
      <c r="T147" s="262"/>
      <c r="U147" s="267"/>
      <c r="V147" s="264"/>
      <c r="W147" s="141"/>
      <c r="X147" s="138"/>
      <c r="Y147" s="264"/>
      <c r="Z147" s="261"/>
      <c r="AA147" s="270"/>
      <c r="AB147" s="270"/>
      <c r="AC147" s="138"/>
      <c r="AD147" s="150">
        <f t="shared" si="8"/>
        <v>0</v>
      </c>
    </row>
    <row r="148" spans="1:31" ht="15.75" hidden="1" customHeight="1" x14ac:dyDescent="0.2">
      <c r="A148" s="253"/>
      <c r="B148" s="252" t="s">
        <v>184</v>
      </c>
      <c r="C148" s="242"/>
      <c r="D148" s="249"/>
      <c r="E148" s="261"/>
      <c r="F148" s="68"/>
      <c r="G148" s="68"/>
      <c r="H148" s="261"/>
      <c r="I148" s="261"/>
      <c r="J148" s="266"/>
      <c r="K148" s="263"/>
      <c r="L148" s="147"/>
      <c r="M148" s="268"/>
      <c r="N148" s="263"/>
      <c r="O148" s="264"/>
      <c r="P148" s="122"/>
      <c r="Q148" s="147"/>
      <c r="R148" s="264"/>
      <c r="S148" s="261"/>
      <c r="T148" s="224"/>
      <c r="U148" s="262"/>
      <c r="V148" s="221"/>
      <c r="W148" s="268"/>
      <c r="X148" s="264"/>
      <c r="Y148" s="298"/>
      <c r="Z148" s="264"/>
      <c r="AA148" s="221"/>
      <c r="AB148" s="147"/>
      <c r="AC148" s="138"/>
      <c r="AD148" s="150">
        <f t="shared" si="8"/>
        <v>0</v>
      </c>
    </row>
    <row r="149" spans="1:31" ht="15.75" hidden="1" customHeight="1" x14ac:dyDescent="0.2">
      <c r="A149" s="253">
        <v>36</v>
      </c>
      <c r="B149" s="252" t="s">
        <v>160</v>
      </c>
      <c r="C149" s="242"/>
      <c r="D149" s="249"/>
      <c r="E149" s="261"/>
      <c r="F149" s="68"/>
      <c r="G149" s="261"/>
      <c r="H149" s="261"/>
      <c r="I149" s="261"/>
      <c r="J149" s="266"/>
      <c r="K149" s="263"/>
      <c r="L149" s="264"/>
      <c r="M149" s="262"/>
      <c r="N149" s="263"/>
      <c r="O149" s="264"/>
      <c r="P149" s="265"/>
      <c r="Q149" s="264"/>
      <c r="R149" s="264"/>
      <c r="S149" s="261"/>
      <c r="T149" s="262"/>
      <c r="U149" s="262"/>
      <c r="V149" s="264"/>
      <c r="W149" s="268"/>
      <c r="X149" s="264"/>
      <c r="Y149" s="262"/>
      <c r="Z149" s="261"/>
      <c r="AA149" s="270"/>
      <c r="AB149" s="147"/>
      <c r="AC149" s="138"/>
      <c r="AD149" s="150">
        <f t="shared" si="8"/>
        <v>0</v>
      </c>
    </row>
    <row r="150" spans="1:31" ht="15.75" hidden="1" customHeight="1" x14ac:dyDescent="0.2">
      <c r="A150" s="253"/>
      <c r="B150" s="252" t="s">
        <v>241</v>
      </c>
      <c r="C150" s="242"/>
      <c r="D150" s="249"/>
      <c r="E150" s="261"/>
      <c r="F150" s="68"/>
      <c r="G150" s="68"/>
      <c r="H150" s="68"/>
      <c r="I150" s="261"/>
      <c r="J150" s="266"/>
      <c r="K150" s="261"/>
      <c r="L150" s="147"/>
      <c r="M150" s="262"/>
      <c r="N150" s="261"/>
      <c r="O150" s="147"/>
      <c r="P150" s="207"/>
      <c r="Q150" s="124"/>
      <c r="R150" s="264"/>
      <c r="S150" s="263"/>
      <c r="T150" s="266"/>
      <c r="U150" s="267"/>
      <c r="V150" s="221"/>
      <c r="W150" s="264"/>
      <c r="X150" s="138"/>
      <c r="Y150" s="131"/>
      <c r="Z150" s="177"/>
      <c r="AA150" s="270"/>
      <c r="AB150" s="147"/>
      <c r="AC150" s="270"/>
      <c r="AD150" s="150">
        <f t="shared" si="8"/>
        <v>0</v>
      </c>
    </row>
    <row r="151" spans="1:31" ht="15.75" hidden="1" customHeight="1" x14ac:dyDescent="0.2">
      <c r="A151" s="253"/>
      <c r="B151" s="252" t="s">
        <v>107</v>
      </c>
      <c r="C151" s="242"/>
      <c r="D151" s="249"/>
      <c r="E151" s="261"/>
      <c r="F151" s="261"/>
      <c r="G151" s="261"/>
      <c r="H151" s="261"/>
      <c r="I151" s="261"/>
      <c r="J151" s="224"/>
      <c r="K151" s="263"/>
      <c r="L151" s="264"/>
      <c r="M151" s="262"/>
      <c r="N151" s="261"/>
      <c r="O151" s="264"/>
      <c r="P151" s="265"/>
      <c r="Q151" s="264"/>
      <c r="R151" s="264"/>
      <c r="S151" s="261"/>
      <c r="T151" s="262"/>
      <c r="U151" s="262"/>
      <c r="V151" s="264"/>
      <c r="W151" s="264"/>
      <c r="X151" s="264"/>
      <c r="Y151" s="264"/>
      <c r="Z151" s="264"/>
      <c r="AA151" s="131"/>
      <c r="AB151" s="270"/>
      <c r="AC151" s="270"/>
      <c r="AD151" s="150">
        <f t="shared" si="8"/>
        <v>0</v>
      </c>
    </row>
    <row r="152" spans="1:31" ht="15.75" hidden="1" customHeight="1" x14ac:dyDescent="0.2">
      <c r="A152" s="246"/>
      <c r="B152" s="252" t="s">
        <v>190</v>
      </c>
      <c r="C152" s="242"/>
      <c r="D152" s="249"/>
      <c r="E152" s="261"/>
      <c r="F152" s="68"/>
      <c r="G152" s="261"/>
      <c r="H152" s="261"/>
      <c r="I152" s="262"/>
      <c r="J152" s="262"/>
      <c r="K152" s="261"/>
      <c r="L152" s="147"/>
      <c r="M152" s="262"/>
      <c r="N152" s="263"/>
      <c r="O152" s="147"/>
      <c r="P152" s="207"/>
      <c r="Q152" s="261"/>
      <c r="R152" s="264"/>
      <c r="S152" s="142"/>
      <c r="T152" s="262"/>
      <c r="U152" s="268"/>
      <c r="V152" s="221"/>
      <c r="W152" s="264"/>
      <c r="X152" s="147"/>
      <c r="Y152" s="131"/>
      <c r="Z152" s="221"/>
      <c r="AA152" s="221"/>
      <c r="AB152" s="138"/>
      <c r="AC152" s="138"/>
      <c r="AD152" s="150">
        <f t="shared" si="8"/>
        <v>0</v>
      </c>
    </row>
    <row r="153" spans="1:31" ht="15.75" hidden="1" customHeight="1" x14ac:dyDescent="0.2">
      <c r="A153" s="246"/>
      <c r="B153" s="252" t="s">
        <v>271</v>
      </c>
      <c r="C153" s="242"/>
      <c r="D153" s="249"/>
      <c r="E153" s="68"/>
      <c r="F153" s="261"/>
      <c r="G153" s="261"/>
      <c r="H153" s="261"/>
      <c r="I153" s="262"/>
      <c r="J153" s="266"/>
      <c r="K153" s="263"/>
      <c r="L153" s="124"/>
      <c r="M153" s="261"/>
      <c r="N153" s="142"/>
      <c r="O153" s="147"/>
      <c r="P153" s="207"/>
      <c r="Q153" s="147"/>
      <c r="R153" s="147"/>
      <c r="S153" s="261"/>
      <c r="T153" s="266"/>
      <c r="U153" s="268"/>
      <c r="V153" s="221"/>
      <c r="W153" s="221"/>
      <c r="X153" s="147"/>
      <c r="Y153" s="255"/>
      <c r="Z153" s="221"/>
      <c r="AA153" s="116"/>
      <c r="AB153" s="147"/>
      <c r="AC153" s="116"/>
      <c r="AD153" s="150">
        <f t="shared" si="8"/>
        <v>0</v>
      </c>
    </row>
    <row r="154" spans="1:31" ht="15.75" hidden="1" customHeight="1" x14ac:dyDescent="0.2">
      <c r="A154" s="246"/>
      <c r="B154" s="252" t="s">
        <v>52</v>
      </c>
      <c r="C154" s="242"/>
      <c r="D154" s="249"/>
      <c r="E154" s="261"/>
      <c r="F154" s="261"/>
      <c r="G154" s="261"/>
      <c r="H154" s="261"/>
      <c r="I154" s="262"/>
      <c r="J154" s="262"/>
      <c r="K154" s="261"/>
      <c r="L154" s="264"/>
      <c r="M154" s="262"/>
      <c r="N154" s="261"/>
      <c r="O154" s="264"/>
      <c r="P154" s="265"/>
      <c r="Q154" s="262"/>
      <c r="R154" s="261"/>
      <c r="S154" s="263"/>
      <c r="T154" s="262"/>
      <c r="U154" s="262"/>
      <c r="V154" s="264"/>
      <c r="W154" s="264"/>
      <c r="X154" s="264"/>
      <c r="Y154" s="264"/>
      <c r="Z154" s="264"/>
      <c r="AA154" s="270"/>
      <c r="AB154" s="270"/>
      <c r="AC154" s="138"/>
      <c r="AD154" s="150">
        <f t="shared" si="8"/>
        <v>0</v>
      </c>
    </row>
    <row r="155" spans="1:31" ht="15.75" hidden="1" customHeight="1" x14ac:dyDescent="0.2">
      <c r="A155" s="253">
        <v>55</v>
      </c>
      <c r="B155" s="252" t="s">
        <v>173</v>
      </c>
      <c r="C155" s="242"/>
      <c r="D155" s="249"/>
      <c r="E155" s="261"/>
      <c r="F155" s="261"/>
      <c r="G155" s="68"/>
      <c r="H155" s="261"/>
      <c r="I155" s="262"/>
      <c r="J155" s="266"/>
      <c r="K155" s="263"/>
      <c r="L155" s="147"/>
      <c r="M155" s="267"/>
      <c r="N155" s="261"/>
      <c r="O155" s="147"/>
      <c r="P155" s="207"/>
      <c r="Q155" s="224"/>
      <c r="R155" s="263"/>
      <c r="S155" s="263"/>
      <c r="T155" s="266"/>
      <c r="U155" s="267"/>
      <c r="V155" s="264"/>
      <c r="W155" s="264"/>
      <c r="X155" s="264"/>
      <c r="Y155" s="264"/>
      <c r="Z155" s="264"/>
      <c r="AA155" s="149"/>
      <c r="AB155" s="138"/>
      <c r="AC155" s="138"/>
      <c r="AD155" s="150">
        <f t="shared" si="8"/>
        <v>0</v>
      </c>
    </row>
    <row r="156" spans="1:31" ht="15.75" hidden="1" customHeight="1" x14ac:dyDescent="0.2">
      <c r="A156" s="253"/>
      <c r="B156" s="252" t="s">
        <v>218</v>
      </c>
      <c r="C156" s="242"/>
      <c r="D156" s="249"/>
      <c r="E156" s="261"/>
      <c r="F156" s="68"/>
      <c r="G156" s="68"/>
      <c r="H156" s="68"/>
      <c r="I156" s="262"/>
      <c r="J156" s="262"/>
      <c r="K156" s="263"/>
      <c r="L156" s="147"/>
      <c r="M156" s="268"/>
      <c r="N156" s="263"/>
      <c r="O156" s="124"/>
      <c r="P156" s="122"/>
      <c r="Q156" s="262"/>
      <c r="R156" s="261"/>
      <c r="S156" s="261"/>
      <c r="T156" s="266"/>
      <c r="U156" s="267"/>
      <c r="V156" s="221"/>
      <c r="W156" s="264"/>
      <c r="X156" s="147"/>
      <c r="Y156" s="149"/>
      <c r="Z156" s="116"/>
      <c r="AA156" s="221"/>
      <c r="AB156" s="147"/>
      <c r="AC156" s="138"/>
      <c r="AD156" s="150">
        <f t="shared" si="8"/>
        <v>0</v>
      </c>
    </row>
    <row r="157" spans="1:31" ht="15.75" hidden="1" customHeight="1" x14ac:dyDescent="0.2">
      <c r="A157" s="253">
        <v>75</v>
      </c>
      <c r="B157" s="252" t="s">
        <v>255</v>
      </c>
      <c r="C157" s="242"/>
      <c r="D157" s="249"/>
      <c r="E157" s="261"/>
      <c r="F157" s="68"/>
      <c r="G157" s="68"/>
      <c r="H157" s="261"/>
      <c r="I157" s="262"/>
      <c r="J157" s="266"/>
      <c r="K157" s="263"/>
      <c r="L157" s="147"/>
      <c r="M157" s="268"/>
      <c r="N157" s="263"/>
      <c r="O157" s="264"/>
      <c r="P157" s="299"/>
      <c r="Q157" s="263"/>
      <c r="R157" s="124"/>
      <c r="S157" s="261"/>
      <c r="T157" s="262"/>
      <c r="U157" s="262"/>
      <c r="V157" s="221"/>
      <c r="W157" s="221"/>
      <c r="X157" s="264"/>
      <c r="Y157" s="255"/>
      <c r="Z157" s="264"/>
      <c r="AA157" s="131"/>
      <c r="AB157" s="270"/>
      <c r="AC157" s="138"/>
      <c r="AD157" s="150">
        <f t="shared" si="8"/>
        <v>0</v>
      </c>
    </row>
    <row r="158" spans="1:31" ht="15.75" hidden="1" customHeight="1" x14ac:dyDescent="0.2">
      <c r="A158" s="246">
        <v>11</v>
      </c>
      <c r="B158" s="252" t="s">
        <v>280</v>
      </c>
      <c r="C158" s="242"/>
      <c r="D158" s="249"/>
      <c r="E158" s="261"/>
      <c r="F158" s="261"/>
      <c r="G158" s="261"/>
      <c r="H158" s="261"/>
      <c r="I158" s="262"/>
      <c r="J158" s="262"/>
      <c r="K158" s="265"/>
      <c r="L158" s="264"/>
      <c r="M158" s="262"/>
      <c r="N158" s="261"/>
      <c r="O158" s="264"/>
      <c r="P158" s="265"/>
      <c r="Q158" s="264"/>
      <c r="R158" s="261"/>
      <c r="S158" s="261"/>
      <c r="T158" s="262"/>
      <c r="U158" s="261"/>
      <c r="V158" s="264"/>
      <c r="W158" s="264"/>
      <c r="X158" s="264"/>
      <c r="Y158" s="264"/>
      <c r="Z158" s="264"/>
      <c r="AA158" s="270"/>
      <c r="AB158" s="270"/>
      <c r="AC158" s="270"/>
      <c r="AD158" s="150">
        <f t="shared" si="8"/>
        <v>0</v>
      </c>
    </row>
    <row r="159" spans="1:31" ht="15.75" hidden="1" customHeight="1" x14ac:dyDescent="0.2">
      <c r="A159" s="246"/>
      <c r="B159" s="252" t="s">
        <v>257</v>
      </c>
      <c r="C159" s="242"/>
      <c r="D159" s="249"/>
      <c r="E159" s="261"/>
      <c r="F159" s="261"/>
      <c r="G159" s="261"/>
      <c r="H159" s="261"/>
      <c r="I159" s="233"/>
      <c r="J159" s="266"/>
      <c r="K159" s="265"/>
      <c r="L159" s="264"/>
      <c r="M159" s="262"/>
      <c r="N159" s="261"/>
      <c r="O159" s="124"/>
      <c r="P159" s="122"/>
      <c r="Q159" s="124"/>
      <c r="R159" s="263"/>
      <c r="S159" s="261"/>
      <c r="T159" s="142"/>
      <c r="U159" s="268"/>
      <c r="V159" s="264"/>
      <c r="W159" s="221"/>
      <c r="X159" s="264"/>
      <c r="Y159" s="255"/>
      <c r="Z159" s="116"/>
      <c r="AA159" s="221"/>
      <c r="AB159" s="138"/>
      <c r="AC159" s="270"/>
      <c r="AD159" s="150">
        <f t="shared" si="8"/>
        <v>0</v>
      </c>
    </row>
    <row r="160" spans="1:31" ht="15.75" hidden="1" customHeight="1" x14ac:dyDescent="0.2">
      <c r="A160" s="253"/>
      <c r="B160" s="252" t="s">
        <v>258</v>
      </c>
      <c r="C160" s="242"/>
      <c r="D160" s="249"/>
      <c r="E160" s="261"/>
      <c r="F160" s="261"/>
      <c r="G160" s="261"/>
      <c r="H160" s="68"/>
      <c r="I160" s="115"/>
      <c r="J160" s="266"/>
      <c r="K160" s="207"/>
      <c r="L160" s="147"/>
      <c r="M160" s="141"/>
      <c r="N160" s="261"/>
      <c r="O160" s="124"/>
      <c r="P160" s="265"/>
      <c r="Q160" s="124"/>
      <c r="R160" s="263"/>
      <c r="S160" s="263"/>
      <c r="T160" s="224"/>
      <c r="U160" s="268"/>
      <c r="V160" s="131"/>
      <c r="W160" s="221"/>
      <c r="X160" s="147"/>
      <c r="Y160" s="255"/>
      <c r="Z160" s="116"/>
      <c r="AA160" s="131"/>
      <c r="AB160" s="138"/>
      <c r="AC160" s="270"/>
      <c r="AD160" s="150">
        <f t="shared" si="8"/>
        <v>0</v>
      </c>
      <c r="AE160">
        <f t="shared" ref="AE160:AE174" si="9">COUNTA(E160:AC160)</f>
        <v>0</v>
      </c>
    </row>
    <row r="161" spans="1:31" ht="15.75" hidden="1" customHeight="1" x14ac:dyDescent="0.2">
      <c r="A161" s="253"/>
      <c r="B161" s="252" t="s">
        <v>225</v>
      </c>
      <c r="C161" s="242"/>
      <c r="D161" s="249"/>
      <c r="E161" s="261"/>
      <c r="F161" s="68"/>
      <c r="G161" s="68"/>
      <c r="H161" s="68"/>
      <c r="I161" s="115"/>
      <c r="J161" s="266"/>
      <c r="K161" s="207"/>
      <c r="L161" s="147"/>
      <c r="M161" s="262"/>
      <c r="N161" s="263"/>
      <c r="O161" s="147"/>
      <c r="P161" s="207"/>
      <c r="Q161" s="147"/>
      <c r="R161" s="147"/>
      <c r="S161" s="263"/>
      <c r="T161" s="266"/>
      <c r="U161" s="268"/>
      <c r="V161" s="221"/>
      <c r="W161" s="221"/>
      <c r="X161" s="147"/>
      <c r="Y161" s="255"/>
      <c r="Z161" s="221"/>
      <c r="AA161" s="221"/>
      <c r="AB161" s="147"/>
      <c r="AC161" s="138"/>
      <c r="AD161" s="150">
        <f t="shared" si="8"/>
        <v>0</v>
      </c>
      <c r="AE161">
        <f t="shared" si="9"/>
        <v>0</v>
      </c>
    </row>
    <row r="162" spans="1:31" ht="15.75" hidden="1" customHeight="1" x14ac:dyDescent="0.2">
      <c r="A162" s="128"/>
      <c r="B162" s="252" t="s">
        <v>121</v>
      </c>
      <c r="C162" s="242"/>
      <c r="D162" s="249"/>
      <c r="E162" s="261"/>
      <c r="F162" s="261"/>
      <c r="G162" s="261"/>
      <c r="H162" s="261"/>
      <c r="I162" s="262"/>
      <c r="J162" s="224"/>
      <c r="K162" s="265"/>
      <c r="L162" s="264"/>
      <c r="M162" s="233"/>
      <c r="N162" s="261"/>
      <c r="O162" s="264"/>
      <c r="P162" s="265"/>
      <c r="Q162" s="264"/>
      <c r="R162" s="147"/>
      <c r="S162" s="263"/>
      <c r="T162" s="262"/>
      <c r="U162" s="267"/>
      <c r="V162" s="221"/>
      <c r="W162" s="264"/>
      <c r="X162" s="264"/>
      <c r="Y162" s="255"/>
      <c r="Z162" s="264"/>
      <c r="AA162" s="149"/>
      <c r="AB162" s="270"/>
      <c r="AC162" s="138"/>
      <c r="AD162" s="150">
        <f t="shared" si="8"/>
        <v>0</v>
      </c>
      <c r="AE162">
        <f t="shared" si="9"/>
        <v>0</v>
      </c>
    </row>
    <row r="163" spans="1:31" ht="15.75" hidden="1" customHeight="1" x14ac:dyDescent="0.2">
      <c r="A163" s="253"/>
      <c r="B163" s="252" t="s">
        <v>261</v>
      </c>
      <c r="C163" s="242"/>
      <c r="D163" s="249"/>
      <c r="E163" s="261"/>
      <c r="F163" s="68"/>
      <c r="G163" s="68"/>
      <c r="H163" s="68"/>
      <c r="I163" s="115"/>
      <c r="J163" s="266"/>
      <c r="K163" s="207"/>
      <c r="L163" s="147"/>
      <c r="M163" s="268"/>
      <c r="N163" s="263"/>
      <c r="O163" s="116"/>
      <c r="P163" s="207"/>
      <c r="Q163" s="147"/>
      <c r="R163" s="147"/>
      <c r="S163" s="263"/>
      <c r="T163" s="266"/>
      <c r="U163" s="268"/>
      <c r="V163" s="221"/>
      <c r="W163" s="221"/>
      <c r="X163" s="147"/>
      <c r="Y163" s="255"/>
      <c r="Z163" s="221"/>
      <c r="AA163" s="221"/>
      <c r="AB163" s="147"/>
      <c r="AC163" s="138"/>
      <c r="AD163" s="150">
        <f t="shared" si="8"/>
        <v>0</v>
      </c>
      <c r="AE163">
        <f t="shared" si="9"/>
        <v>0</v>
      </c>
    </row>
    <row r="164" spans="1:31" ht="15.75" hidden="1" customHeight="1" x14ac:dyDescent="0.2">
      <c r="A164" s="253"/>
      <c r="B164" s="250" t="s">
        <v>372</v>
      </c>
      <c r="C164" s="242"/>
      <c r="D164" s="249"/>
      <c r="E164" s="261"/>
      <c r="F164" s="68"/>
      <c r="G164" s="68"/>
      <c r="H164" s="68"/>
      <c r="I164" s="115"/>
      <c r="J164" s="266"/>
      <c r="K164" s="265"/>
      <c r="L164" s="147"/>
      <c r="M164" s="267"/>
      <c r="N164" s="263"/>
      <c r="O164" s="124"/>
      <c r="P164" s="207"/>
      <c r="Q164" s="147"/>
      <c r="R164" s="124"/>
      <c r="S164" s="263"/>
      <c r="T164" s="266"/>
      <c r="U164" s="268"/>
      <c r="V164" s="131"/>
      <c r="W164" s="221"/>
      <c r="X164" s="147"/>
      <c r="Y164" s="131"/>
      <c r="Z164" s="221"/>
      <c r="AA164" s="221"/>
      <c r="AB164" s="270"/>
      <c r="AC164" s="138"/>
      <c r="AD164" s="150">
        <f t="shared" si="8"/>
        <v>0</v>
      </c>
      <c r="AE164">
        <f t="shared" si="9"/>
        <v>0</v>
      </c>
    </row>
    <row r="165" spans="1:31" ht="15.75" hidden="1" customHeight="1" x14ac:dyDescent="0.2">
      <c r="A165" s="253"/>
      <c r="B165" s="252" t="s">
        <v>373</v>
      </c>
      <c r="C165" s="242"/>
      <c r="D165" s="249"/>
      <c r="E165" s="261"/>
      <c r="F165" s="261"/>
      <c r="G165" s="261"/>
      <c r="H165" s="261"/>
      <c r="I165" s="262"/>
      <c r="J165" s="266"/>
      <c r="K165" s="265"/>
      <c r="L165" s="264"/>
      <c r="M165" s="262"/>
      <c r="N165" s="142"/>
      <c r="O165" s="124"/>
      <c r="P165" s="122"/>
      <c r="Q165" s="124"/>
      <c r="R165" s="263"/>
      <c r="S165" s="263"/>
      <c r="T165" s="266"/>
      <c r="U165" s="267"/>
      <c r="V165" s="221"/>
      <c r="W165" s="221"/>
      <c r="X165" s="147"/>
      <c r="Y165" s="255"/>
      <c r="Z165" s="131"/>
      <c r="AA165" s="270"/>
      <c r="AB165" s="147"/>
      <c r="AC165" s="138"/>
      <c r="AD165" s="150">
        <f t="shared" si="8"/>
        <v>0</v>
      </c>
      <c r="AE165">
        <f t="shared" si="9"/>
        <v>0</v>
      </c>
    </row>
    <row r="166" spans="1:31" ht="15.75" hidden="1" customHeight="1" x14ac:dyDescent="0.2">
      <c r="A166" s="253"/>
      <c r="B166" s="252" t="s">
        <v>240</v>
      </c>
      <c r="C166" s="242"/>
      <c r="D166" s="249"/>
      <c r="E166" s="261"/>
      <c r="F166" s="68"/>
      <c r="G166" s="68"/>
      <c r="H166" s="68"/>
      <c r="I166" s="233"/>
      <c r="J166" s="266"/>
      <c r="K166" s="207"/>
      <c r="L166" s="147"/>
      <c r="M166" s="268"/>
      <c r="N166" s="263"/>
      <c r="O166" s="124"/>
      <c r="P166" s="207"/>
      <c r="Q166" s="147"/>
      <c r="R166" s="147"/>
      <c r="S166" s="263"/>
      <c r="T166" s="266"/>
      <c r="U166" s="268"/>
      <c r="V166" s="264"/>
      <c r="W166" s="221"/>
      <c r="X166" s="147"/>
      <c r="Y166" s="255"/>
      <c r="Z166" s="131"/>
      <c r="AA166" s="221"/>
      <c r="AB166" s="138"/>
      <c r="AC166" s="138"/>
      <c r="AD166" s="150">
        <f t="shared" si="8"/>
        <v>0</v>
      </c>
      <c r="AE166">
        <f t="shared" si="9"/>
        <v>0</v>
      </c>
    </row>
    <row r="167" spans="1:31" ht="15.75" hidden="1" customHeight="1" x14ac:dyDescent="0.2">
      <c r="A167" s="246"/>
      <c r="B167" s="250" t="s">
        <v>374</v>
      </c>
      <c r="C167" s="242"/>
      <c r="D167" s="249"/>
      <c r="E167" s="261"/>
      <c r="F167" s="68"/>
      <c r="G167" s="261"/>
      <c r="H167" s="68"/>
      <c r="I167" s="233"/>
      <c r="J167" s="266"/>
      <c r="K167" s="207"/>
      <c r="L167" s="147"/>
      <c r="M167" s="268"/>
      <c r="N167" s="263"/>
      <c r="O167" s="147"/>
      <c r="P167" s="207"/>
      <c r="Q167" s="124"/>
      <c r="R167" s="147"/>
      <c r="S167" s="261"/>
      <c r="T167" s="266"/>
      <c r="U167" s="267"/>
      <c r="V167" s="131"/>
      <c r="W167" s="131"/>
      <c r="X167" s="138"/>
      <c r="Y167" s="255"/>
      <c r="Z167" s="221"/>
      <c r="AA167" s="221"/>
      <c r="AB167" s="147"/>
      <c r="AC167" s="138"/>
      <c r="AD167" s="150">
        <f t="shared" si="8"/>
        <v>0</v>
      </c>
      <c r="AE167">
        <f t="shared" si="9"/>
        <v>0</v>
      </c>
    </row>
    <row r="168" spans="1:31" ht="15.75" hidden="1" customHeight="1" x14ac:dyDescent="0.2">
      <c r="A168" s="253"/>
      <c r="B168" s="252" t="s">
        <v>278</v>
      </c>
      <c r="C168" s="242"/>
      <c r="D168" s="249"/>
      <c r="E168" s="261"/>
      <c r="F168" s="68"/>
      <c r="G168" s="68"/>
      <c r="H168" s="68"/>
      <c r="I168" s="233"/>
      <c r="J168" s="266"/>
      <c r="K168" s="207"/>
      <c r="L168" s="147"/>
      <c r="M168" s="268"/>
      <c r="N168" s="263"/>
      <c r="O168" s="124"/>
      <c r="P168" s="207"/>
      <c r="Q168" s="147"/>
      <c r="R168" s="147"/>
      <c r="S168" s="263"/>
      <c r="T168" s="266"/>
      <c r="U168" s="268"/>
      <c r="V168" s="221"/>
      <c r="W168" s="221"/>
      <c r="X168" s="147"/>
      <c r="Y168" s="255"/>
      <c r="Z168" s="131"/>
      <c r="AA168" s="221"/>
      <c r="AB168" s="138"/>
      <c r="AC168" s="138"/>
      <c r="AD168" s="150">
        <f t="shared" si="8"/>
        <v>0</v>
      </c>
      <c r="AE168">
        <f t="shared" si="9"/>
        <v>0</v>
      </c>
    </row>
    <row r="169" spans="1:31" ht="15.75" hidden="1" customHeight="1" x14ac:dyDescent="0.2">
      <c r="A169" s="246"/>
      <c r="B169" s="250" t="s">
        <v>129</v>
      </c>
      <c r="C169" s="242"/>
      <c r="D169" s="249"/>
      <c r="E169" s="261"/>
      <c r="F169" s="68"/>
      <c r="G169" s="68"/>
      <c r="H169" s="68"/>
      <c r="I169" s="233"/>
      <c r="J169" s="266"/>
      <c r="K169" s="207"/>
      <c r="L169" s="116"/>
      <c r="M169" s="268"/>
      <c r="N169" s="142"/>
      <c r="O169" s="147"/>
      <c r="P169" s="207"/>
      <c r="Q169" s="124"/>
      <c r="R169" s="147"/>
      <c r="S169" s="263"/>
      <c r="T169" s="266"/>
      <c r="U169" s="267"/>
      <c r="V169" s="131"/>
      <c r="W169" s="131"/>
      <c r="X169" s="138"/>
      <c r="Y169" s="255"/>
      <c r="Z169" s="221"/>
      <c r="AA169" s="270"/>
      <c r="AB169" s="147"/>
      <c r="AC169" s="138"/>
      <c r="AD169" s="150">
        <f t="shared" si="8"/>
        <v>0</v>
      </c>
      <c r="AE169">
        <f t="shared" si="9"/>
        <v>0</v>
      </c>
    </row>
    <row r="170" spans="1:31" ht="15.75" hidden="1" customHeight="1" x14ac:dyDescent="0.2">
      <c r="A170" s="253"/>
      <c r="B170" s="252" t="s">
        <v>279</v>
      </c>
      <c r="C170" s="242"/>
      <c r="D170" s="249"/>
      <c r="E170" s="261"/>
      <c r="F170" s="68"/>
      <c r="G170" s="68"/>
      <c r="H170" s="68"/>
      <c r="I170" s="115"/>
      <c r="J170" s="266"/>
      <c r="K170" s="207"/>
      <c r="L170" s="147"/>
      <c r="M170" s="267"/>
      <c r="N170" s="261"/>
      <c r="O170" s="147"/>
      <c r="P170" s="207"/>
      <c r="Q170" s="124"/>
      <c r="R170" s="147"/>
      <c r="S170" s="263"/>
      <c r="T170" s="266"/>
      <c r="U170" s="267"/>
      <c r="V170" s="131"/>
      <c r="W170" s="131"/>
      <c r="X170" s="138"/>
      <c r="Y170" s="255"/>
      <c r="Z170" s="221"/>
      <c r="AA170" s="221"/>
      <c r="AB170" s="147"/>
      <c r="AC170" s="138"/>
      <c r="AD170" s="150">
        <f t="shared" si="8"/>
        <v>0</v>
      </c>
      <c r="AE170">
        <f t="shared" si="9"/>
        <v>0</v>
      </c>
    </row>
    <row r="171" spans="1:31" ht="15.75" hidden="1" customHeight="1" x14ac:dyDescent="0.2">
      <c r="A171" s="246"/>
      <c r="B171" s="250" t="s">
        <v>221</v>
      </c>
      <c r="C171" s="242"/>
      <c r="D171" s="249"/>
      <c r="E171" s="261"/>
      <c r="F171" s="68"/>
      <c r="G171" s="68"/>
      <c r="H171" s="68"/>
      <c r="I171" s="233"/>
      <c r="J171" s="266"/>
      <c r="K171" s="207"/>
      <c r="L171" s="116"/>
      <c r="M171" s="268"/>
      <c r="N171" s="142"/>
      <c r="O171" s="147"/>
      <c r="P171" s="207"/>
      <c r="Q171" s="124"/>
      <c r="R171" s="147"/>
      <c r="S171" s="263"/>
      <c r="T171" s="266"/>
      <c r="U171" s="267"/>
      <c r="V171" s="131"/>
      <c r="W171" s="131"/>
      <c r="X171" s="138"/>
      <c r="Y171" s="255"/>
      <c r="Z171" s="221"/>
      <c r="AA171" s="270"/>
      <c r="AB171" s="147"/>
      <c r="AC171" s="138"/>
      <c r="AD171" s="150">
        <f t="shared" si="8"/>
        <v>0</v>
      </c>
      <c r="AE171">
        <f t="shared" si="9"/>
        <v>0</v>
      </c>
    </row>
    <row r="172" spans="1:31" ht="15.75" hidden="1" customHeight="1" x14ac:dyDescent="0.2">
      <c r="A172" s="253"/>
      <c r="B172" s="250" t="s">
        <v>281</v>
      </c>
      <c r="C172" s="242"/>
      <c r="D172" s="249"/>
      <c r="E172" s="261"/>
      <c r="F172" s="68"/>
      <c r="G172" s="68"/>
      <c r="H172" s="68"/>
      <c r="I172" s="262"/>
      <c r="J172" s="266"/>
      <c r="K172" s="207"/>
      <c r="L172" s="147"/>
      <c r="M172" s="268"/>
      <c r="N172" s="263"/>
      <c r="O172" s="147"/>
      <c r="P172" s="122"/>
      <c r="Q172" s="147"/>
      <c r="R172" s="124"/>
      <c r="S172" s="261"/>
      <c r="T172" s="224"/>
      <c r="U172" s="262"/>
      <c r="V172" s="221"/>
      <c r="W172" s="221"/>
      <c r="X172" s="264"/>
      <c r="Y172" s="255"/>
      <c r="Z172" s="221"/>
      <c r="AA172" s="131"/>
      <c r="AB172" s="147"/>
      <c r="AC172" s="138"/>
      <c r="AD172" s="150">
        <f t="shared" si="8"/>
        <v>0</v>
      </c>
      <c r="AE172">
        <f t="shared" si="9"/>
        <v>0</v>
      </c>
    </row>
    <row r="173" spans="1:31" ht="15.75" hidden="1" customHeight="1" x14ac:dyDescent="0.2">
      <c r="A173" s="253"/>
      <c r="B173" s="252" t="s">
        <v>250</v>
      </c>
      <c r="C173" s="242"/>
      <c r="D173" s="249"/>
      <c r="E173" s="261"/>
      <c r="F173" s="68"/>
      <c r="G173" s="68"/>
      <c r="H173" s="68"/>
      <c r="I173" s="70"/>
      <c r="J173" s="262"/>
      <c r="K173" s="207"/>
      <c r="L173" s="116"/>
      <c r="M173" s="268"/>
      <c r="N173" s="142"/>
      <c r="O173" s="147"/>
      <c r="P173" s="207"/>
      <c r="Q173" s="124"/>
      <c r="R173" s="147"/>
      <c r="S173" s="263"/>
      <c r="T173" s="266"/>
      <c r="U173" s="267"/>
      <c r="V173" s="131"/>
      <c r="W173" s="131"/>
      <c r="X173" s="138"/>
      <c r="Y173" s="255"/>
      <c r="Z173" s="221"/>
      <c r="AA173" s="221"/>
      <c r="AB173" s="147"/>
      <c r="AC173" s="270"/>
      <c r="AD173" s="150">
        <f t="shared" si="8"/>
        <v>0</v>
      </c>
      <c r="AE173">
        <f t="shared" si="9"/>
        <v>0</v>
      </c>
    </row>
    <row r="174" spans="1:31" ht="15.75" hidden="1" customHeight="1" thickBot="1" x14ac:dyDescent="0.25">
      <c r="A174" s="253"/>
      <c r="B174" s="252" t="s">
        <v>186</v>
      </c>
      <c r="C174" s="242"/>
      <c r="D174" s="249"/>
      <c r="E174" s="261"/>
      <c r="F174" s="261"/>
      <c r="G174" s="68"/>
      <c r="H174" s="261"/>
      <c r="I174" s="68"/>
      <c r="J174" s="266"/>
      <c r="K174" s="207"/>
      <c r="L174" s="147"/>
      <c r="M174" s="267"/>
      <c r="N174" s="261"/>
      <c r="O174" s="147"/>
      <c r="P174" s="207"/>
      <c r="Q174" s="124"/>
      <c r="R174" s="261"/>
      <c r="S174" s="263"/>
      <c r="T174" s="147"/>
      <c r="U174" s="131"/>
      <c r="V174" s="127"/>
      <c r="W174" s="131"/>
      <c r="X174" s="136"/>
      <c r="Y174" s="264"/>
      <c r="Z174" s="264"/>
      <c r="AA174" s="221"/>
      <c r="AB174" s="138"/>
      <c r="AC174" s="138"/>
      <c r="AD174" s="150">
        <f t="shared" si="8"/>
        <v>0</v>
      </c>
      <c r="AE174">
        <f t="shared" si="9"/>
        <v>0</v>
      </c>
    </row>
    <row r="175" spans="1:31" ht="21" customHeight="1" thickBot="1" x14ac:dyDescent="0.25">
      <c r="B175" s="229"/>
      <c r="C175" s="294">
        <f>COUNTA(C8:C174)</f>
        <v>40</v>
      </c>
      <c r="D175" s="231"/>
      <c r="E175" s="294">
        <f t="shared" ref="E175:X175" si="10">COUNTA(E8:E174)</f>
        <v>0</v>
      </c>
      <c r="F175" s="294">
        <f t="shared" si="10"/>
        <v>40</v>
      </c>
      <c r="G175" s="294">
        <f t="shared" si="10"/>
        <v>0</v>
      </c>
      <c r="H175" s="294">
        <f t="shared" si="10"/>
        <v>0</v>
      </c>
      <c r="I175" s="294">
        <f t="shared" si="10"/>
        <v>0</v>
      </c>
      <c r="J175" s="294">
        <f t="shared" si="10"/>
        <v>0</v>
      </c>
      <c r="K175" s="294">
        <f t="shared" si="10"/>
        <v>0</v>
      </c>
      <c r="L175" s="294">
        <f t="shared" si="10"/>
        <v>0</v>
      </c>
      <c r="M175" s="294">
        <f t="shared" si="10"/>
        <v>0</v>
      </c>
      <c r="N175" s="294">
        <f t="shared" si="10"/>
        <v>0</v>
      </c>
      <c r="O175" s="294">
        <f t="shared" si="10"/>
        <v>0</v>
      </c>
      <c r="P175" s="294">
        <f t="shared" si="10"/>
        <v>0</v>
      </c>
      <c r="Q175" s="294">
        <f t="shared" si="10"/>
        <v>0</v>
      </c>
      <c r="R175" s="294">
        <f t="shared" si="10"/>
        <v>0</v>
      </c>
      <c r="S175" s="294">
        <f t="shared" si="10"/>
        <v>0</v>
      </c>
      <c r="T175" s="294">
        <f t="shared" si="10"/>
        <v>0</v>
      </c>
      <c r="U175" s="294">
        <f t="shared" si="10"/>
        <v>0</v>
      </c>
      <c r="V175" s="294">
        <f t="shared" si="10"/>
        <v>0</v>
      </c>
      <c r="W175" s="294">
        <f t="shared" si="10"/>
        <v>0</v>
      </c>
      <c r="X175" s="294">
        <f t="shared" si="10"/>
        <v>0</v>
      </c>
      <c r="Y175" s="294">
        <v>37</v>
      </c>
      <c r="Z175" s="294">
        <f>COUNTA(Z8:Z174)</f>
        <v>0</v>
      </c>
      <c r="AA175" s="294">
        <f>COUNTA(AA8:AA174)</f>
        <v>0</v>
      </c>
      <c r="AB175" s="294">
        <f>COUNTA(AB8:AB174)</f>
        <v>0</v>
      </c>
      <c r="AC175" s="294">
        <f>COUNTA(AC8:AC174)</f>
        <v>0</v>
      </c>
      <c r="AD175" s="230">
        <f>COUNTA(AD8:AD174)</f>
        <v>161</v>
      </c>
    </row>
    <row r="176" spans="1:31" x14ac:dyDescent="0.2">
      <c r="AD176">
        <f>SUM(F177:AB177)</f>
        <v>444.6</v>
      </c>
    </row>
    <row r="177" spans="4:30" x14ac:dyDescent="0.2">
      <c r="F177">
        <v>444.6</v>
      </c>
      <c r="G177">
        <f>G6*30</f>
        <v>0</v>
      </c>
      <c r="H177">
        <f>H6*33</f>
        <v>0</v>
      </c>
      <c r="I177">
        <f>I6*33</f>
        <v>0</v>
      </c>
      <c r="K177">
        <f>K6*25</f>
        <v>0</v>
      </c>
      <c r="L177">
        <f>L6*23</f>
        <v>0</v>
      </c>
      <c r="M177">
        <f>M6*30</f>
        <v>0</v>
      </c>
      <c r="N177">
        <f>N6*23</f>
        <v>0</v>
      </c>
      <c r="O177">
        <f>O6*24</f>
        <v>0</v>
      </c>
      <c r="Q177">
        <f>Q6*24</f>
        <v>0</v>
      </c>
      <c r="R177">
        <f>R6*16</f>
        <v>0</v>
      </c>
      <c r="S177">
        <f>S6*16</f>
        <v>0</v>
      </c>
      <c r="T177">
        <f>T6*20</f>
        <v>0</v>
      </c>
      <c r="U177">
        <f>U6*17</f>
        <v>0</v>
      </c>
      <c r="V177">
        <f>V6*16</f>
        <v>0</v>
      </c>
      <c r="W177">
        <f>24*W6</f>
        <v>0</v>
      </c>
      <c r="X177">
        <f>X6*19</f>
        <v>0</v>
      </c>
      <c r="Y177">
        <f>Y6*8</f>
        <v>0</v>
      </c>
      <c r="Z177">
        <f>Z6*21</f>
        <v>0</v>
      </c>
      <c r="AA177">
        <f>AA6*26</f>
        <v>0</v>
      </c>
      <c r="AB177">
        <f>AB6*25</f>
        <v>0</v>
      </c>
      <c r="AC177">
        <f>AC6*31</f>
        <v>0</v>
      </c>
    </row>
    <row r="178" spans="4:30" x14ac:dyDescent="0.2">
      <c r="F178" s="145">
        <f>F7*36</f>
        <v>0</v>
      </c>
      <c r="G178" s="145">
        <f>G7*35</f>
        <v>0</v>
      </c>
      <c r="H178" s="145">
        <f>H7*31</f>
        <v>0</v>
      </c>
      <c r="I178" s="145">
        <f>I7*30</f>
        <v>0</v>
      </c>
      <c r="J178" s="145"/>
      <c r="K178">
        <f>K7*29</f>
        <v>0</v>
      </c>
      <c r="L178">
        <f>L7*26</f>
        <v>0</v>
      </c>
      <c r="M178">
        <f>M7*24</f>
        <v>0</v>
      </c>
      <c r="N178">
        <f>N7*34</f>
        <v>0</v>
      </c>
      <c r="O178">
        <f>O7*25</f>
        <v>0</v>
      </c>
      <c r="Q178">
        <f>Q7*25</f>
        <v>0</v>
      </c>
      <c r="R178">
        <f>R7*31</f>
        <v>0</v>
      </c>
      <c r="S178">
        <f>S7*26</f>
        <v>0</v>
      </c>
      <c r="T178">
        <f>T7*23</f>
        <v>0</v>
      </c>
      <c r="U178">
        <f>U7*23</f>
        <v>0</v>
      </c>
      <c r="V178" s="145">
        <f>V7*29</f>
        <v>0</v>
      </c>
      <c r="W178">
        <f>30*W7</f>
        <v>0</v>
      </c>
      <c r="X178">
        <f>X7*28</f>
        <v>0</v>
      </c>
      <c r="Y178">
        <f>Y7*29</f>
        <v>0</v>
      </c>
      <c r="Z178">
        <f>Z7*27</f>
        <v>0</v>
      </c>
      <c r="AA178">
        <f>AA7*36</f>
        <v>0</v>
      </c>
      <c r="AB178">
        <f>AB7*29</f>
        <v>0</v>
      </c>
      <c r="AC178">
        <f>AC7*30</f>
        <v>0</v>
      </c>
      <c r="AD178" s="218">
        <f>SUM(F179:AC179)</f>
        <v>444.6</v>
      </c>
    </row>
    <row r="179" spans="4:30" x14ac:dyDescent="0.2">
      <c r="D179" s="1"/>
      <c r="F179">
        <f>SUM(F177:F178)</f>
        <v>444.6</v>
      </c>
      <c r="G179">
        <f>SUM(G177:G178)</f>
        <v>0</v>
      </c>
      <c r="H179">
        <f>SUM(H177:H178)</f>
        <v>0</v>
      </c>
      <c r="I179">
        <f>SUM(I177:I178)</f>
        <v>0</v>
      </c>
      <c r="J179" s="260"/>
      <c r="K179">
        <f>SUM(K177:K178)</f>
        <v>0</v>
      </c>
      <c r="L179">
        <f>SUM(L177:L178)</f>
        <v>0</v>
      </c>
      <c r="M179">
        <f>SUM(M177:M178)</f>
        <v>0</v>
      </c>
      <c r="N179">
        <f>SUM(N177:N178)</f>
        <v>0</v>
      </c>
      <c r="O179">
        <f>SUM(O177:O178)</f>
        <v>0</v>
      </c>
      <c r="Q179">
        <f t="shared" ref="Q179:AC179" si="11">SUM(Q177:Q178)</f>
        <v>0</v>
      </c>
      <c r="R179">
        <f t="shared" si="11"/>
        <v>0</v>
      </c>
      <c r="S179">
        <f t="shared" si="11"/>
        <v>0</v>
      </c>
      <c r="T179">
        <f t="shared" si="11"/>
        <v>0</v>
      </c>
      <c r="U179">
        <f t="shared" si="11"/>
        <v>0</v>
      </c>
      <c r="V179">
        <f t="shared" si="11"/>
        <v>0</v>
      </c>
      <c r="W179">
        <f t="shared" si="11"/>
        <v>0</v>
      </c>
      <c r="X179">
        <f t="shared" si="11"/>
        <v>0</v>
      </c>
      <c r="Y179">
        <f t="shared" si="11"/>
        <v>0</v>
      </c>
      <c r="Z179">
        <f t="shared" si="11"/>
        <v>0</v>
      </c>
      <c r="AA179">
        <f t="shared" si="11"/>
        <v>0</v>
      </c>
      <c r="AB179">
        <f t="shared" si="11"/>
        <v>0</v>
      </c>
      <c r="AC179">
        <f t="shared" si="11"/>
        <v>0</v>
      </c>
      <c r="AD179" s="218">
        <f>SUM(F179:AC179)</f>
        <v>444.6</v>
      </c>
    </row>
  </sheetData>
  <sortState xmlns:xlrd2="http://schemas.microsoft.com/office/spreadsheetml/2017/richdata2" ref="A8:AD174">
    <sortCondition descending="1" ref="C8:C174"/>
    <sortCondition ref="D8:D174" customList="++/++/+/+,++/++,++/+/+,+/+/+/+,++/+,+/+/+,++,+/+,+"/>
    <sortCondition ref="B8:B174"/>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82"/>
  <sheetViews>
    <sheetView zoomScale="90" zoomScaleNormal="90" workbookViewId="0">
      <pane xSplit="4" ySplit="7" topLeftCell="E8" activePane="bottomRight" state="frozen"/>
      <selection pane="topRight" activeCell="K1" sqref="K1"/>
      <selection pane="bottomLeft" activeCell="A7" sqref="A7"/>
      <selection pane="bottomRight" activeCell="B138" sqref="B138"/>
    </sheetView>
  </sheetViews>
  <sheetFormatPr baseColWidth="10" defaultColWidth="11.42578125" defaultRowHeight="12.75" x14ac:dyDescent="0.2"/>
  <cols>
    <col min="1" max="1" width="6.85546875" customWidth="1"/>
    <col min="2" max="2" width="28.140625" customWidth="1"/>
    <col min="3" max="3" width="8.85546875" customWidth="1"/>
    <col min="4" max="4" width="20.2851562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7" width="5.28515625" customWidth="1"/>
    <col min="28" max="29" width="5.2851562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375</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43898</v>
      </c>
      <c r="E5" s="193" t="s">
        <v>313</v>
      </c>
      <c r="F5" s="194">
        <v>73</v>
      </c>
      <c r="G5" s="194">
        <v>65</v>
      </c>
      <c r="H5" s="182">
        <v>64</v>
      </c>
      <c r="I5" s="194">
        <v>63</v>
      </c>
      <c r="J5" s="194"/>
      <c r="K5" s="182">
        <v>54</v>
      </c>
      <c r="L5" s="194">
        <v>49</v>
      </c>
      <c r="M5" s="194">
        <v>54</v>
      </c>
      <c r="N5" s="194">
        <v>57</v>
      </c>
      <c r="O5" s="194">
        <v>49</v>
      </c>
      <c r="P5" s="194"/>
      <c r="Q5" s="194">
        <v>49</v>
      </c>
      <c r="R5" s="179">
        <v>47</v>
      </c>
      <c r="S5" s="179">
        <v>42</v>
      </c>
      <c r="T5" s="179">
        <v>42</v>
      </c>
      <c r="U5" s="179">
        <v>43</v>
      </c>
      <c r="V5" s="179">
        <v>45</v>
      </c>
      <c r="W5" s="179">
        <v>54</v>
      </c>
      <c r="X5" s="179">
        <v>47</v>
      </c>
      <c r="Y5" s="179">
        <v>37</v>
      </c>
      <c r="Z5" s="179">
        <v>48</v>
      </c>
      <c r="AA5" s="179"/>
      <c r="AB5" s="179"/>
      <c r="AC5" s="195"/>
      <c r="AD5" s="130">
        <f>SUM(F5:I5,K5:O5,Q5:AC5)</f>
        <v>982</v>
      </c>
      <c r="AE5" s="1">
        <v>19</v>
      </c>
      <c r="AF5" s="38"/>
      <c r="AG5" s="39"/>
      <c r="AH5" s="23"/>
      <c r="AI5" s="1"/>
      <c r="AJ5" s="38"/>
      <c r="AK5" s="39"/>
      <c r="AL5" s="39"/>
      <c r="AM5" s="1"/>
      <c r="AN5" s="38"/>
      <c r="AO5" s="40"/>
      <c r="AP5" s="45"/>
      <c r="AQ5" s="46">
        <f>AD5/AE5</f>
        <v>51.684210526315788</v>
      </c>
      <c r="AR5" s="33"/>
    </row>
    <row r="6" spans="1:56" ht="16.5" thickBot="1" x14ac:dyDescent="0.3">
      <c r="B6" s="3"/>
      <c r="C6" s="185"/>
      <c r="D6" s="186"/>
      <c r="E6" s="187" t="s">
        <v>314</v>
      </c>
      <c r="F6" s="337">
        <v>14.5</v>
      </c>
      <c r="G6" s="259">
        <v>12.9</v>
      </c>
      <c r="H6" s="239">
        <v>15.9</v>
      </c>
      <c r="I6" s="213">
        <v>16.399999999999999</v>
      </c>
      <c r="J6" s="259"/>
      <c r="K6" s="239">
        <v>14.6</v>
      </c>
      <c r="L6" s="239">
        <v>16.3</v>
      </c>
      <c r="M6" s="239">
        <v>14.1</v>
      </c>
      <c r="N6" s="239">
        <v>15.8</v>
      </c>
      <c r="O6" s="239">
        <v>15.8</v>
      </c>
      <c r="P6" s="239"/>
      <c r="Q6" s="239">
        <v>14.9</v>
      </c>
      <c r="R6" s="208">
        <v>14.7</v>
      </c>
      <c r="S6" s="241">
        <v>15.1</v>
      </c>
      <c r="T6" s="208">
        <v>11</v>
      </c>
      <c r="U6" s="208">
        <v>14.3</v>
      </c>
      <c r="V6" s="208">
        <v>16.3</v>
      </c>
      <c r="W6" s="208">
        <v>15</v>
      </c>
      <c r="X6" s="239">
        <v>13.5</v>
      </c>
      <c r="Y6" s="239">
        <v>18.3</v>
      </c>
      <c r="Z6" s="239">
        <v>15</v>
      </c>
      <c r="AA6" s="208"/>
      <c r="AB6" s="208"/>
      <c r="AC6" s="208"/>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36">
        <v>11</v>
      </c>
      <c r="G7" s="210">
        <v>14.5</v>
      </c>
      <c r="H7" s="210">
        <v>11.5</v>
      </c>
      <c r="I7" s="213">
        <v>12</v>
      </c>
      <c r="J7" s="243" t="s">
        <v>377</v>
      </c>
      <c r="K7" s="213">
        <v>11.5</v>
      </c>
      <c r="L7" s="213">
        <v>13</v>
      </c>
      <c r="M7" s="213">
        <v>14.4</v>
      </c>
      <c r="N7" s="213">
        <v>12.9</v>
      </c>
      <c r="O7" s="213">
        <v>12.5</v>
      </c>
      <c r="P7" s="180" t="s">
        <v>369</v>
      </c>
      <c r="Q7" s="210">
        <v>13.3</v>
      </c>
      <c r="R7" s="213">
        <v>13.3</v>
      </c>
      <c r="S7" s="210">
        <v>13</v>
      </c>
      <c r="T7" s="210"/>
      <c r="U7" s="213">
        <v>12</v>
      </c>
      <c r="V7" s="211">
        <v>12.8</v>
      </c>
      <c r="W7" s="210">
        <v>12</v>
      </c>
      <c r="X7" s="213">
        <v>12.7</v>
      </c>
      <c r="Y7" s="213">
        <v>12</v>
      </c>
      <c r="Z7" s="213">
        <v>13.5</v>
      </c>
      <c r="AA7" s="213"/>
      <c r="AB7" s="213"/>
      <c r="AC7" s="211"/>
      <c r="AD7">
        <f>COUNTA(E7:O7,Q7:AC7)</f>
        <v>20</v>
      </c>
      <c r="AE7">
        <f>SUM(G7:AD7)</f>
        <v>236.9</v>
      </c>
      <c r="AF7">
        <v>13.7</v>
      </c>
      <c r="AG7">
        <v>76</v>
      </c>
      <c r="AH7" t="s">
        <v>17</v>
      </c>
      <c r="AJ7">
        <v>17</v>
      </c>
      <c r="AK7">
        <v>87</v>
      </c>
      <c r="AN7" s="24">
        <v>13</v>
      </c>
      <c r="AO7" s="25">
        <v>71.11</v>
      </c>
      <c r="AP7" s="25"/>
      <c r="AQ7" s="33"/>
      <c r="AR7" s="33"/>
    </row>
    <row r="8" spans="1:56" ht="15.75" customHeight="1" x14ac:dyDescent="0.2">
      <c r="A8" s="247">
        <v>1</v>
      </c>
      <c r="B8" s="248" t="s">
        <v>79</v>
      </c>
      <c r="C8" s="242">
        <v>31</v>
      </c>
      <c r="D8" s="249" t="s">
        <v>378</v>
      </c>
      <c r="E8" s="261" t="s">
        <v>20</v>
      </c>
      <c r="F8" s="261" t="s">
        <v>21</v>
      </c>
      <c r="G8" s="261" t="s">
        <v>22</v>
      </c>
      <c r="H8" s="261" t="s">
        <v>23</v>
      </c>
      <c r="I8" s="261" t="s">
        <v>24</v>
      </c>
      <c r="J8" s="261" t="s">
        <v>25</v>
      </c>
      <c r="K8" s="261" t="s">
        <v>26</v>
      </c>
      <c r="L8" s="261" t="s">
        <v>379</v>
      </c>
      <c r="M8" s="261" t="s">
        <v>28</v>
      </c>
      <c r="N8" s="261" t="s">
        <v>29</v>
      </c>
      <c r="O8" s="261" t="s">
        <v>33</v>
      </c>
      <c r="P8" s="261" t="s">
        <v>380</v>
      </c>
      <c r="Q8" s="261" t="s">
        <v>30</v>
      </c>
      <c r="R8" s="261" t="s">
        <v>381</v>
      </c>
      <c r="S8" s="261" t="s">
        <v>382</v>
      </c>
      <c r="T8" s="261" t="s">
        <v>383</v>
      </c>
      <c r="U8" s="261" t="s">
        <v>384</v>
      </c>
      <c r="V8" s="261" t="s">
        <v>385</v>
      </c>
      <c r="W8" s="261" t="s">
        <v>386</v>
      </c>
      <c r="X8" s="261" t="s">
        <v>387</v>
      </c>
      <c r="Y8" s="261" t="s">
        <v>388</v>
      </c>
      <c r="Z8" s="261" t="s">
        <v>389</v>
      </c>
      <c r="AA8" s="270"/>
      <c r="AB8" s="270"/>
      <c r="AC8" s="270"/>
      <c r="AD8" s="150">
        <f t="shared" ref="AD8:AD39" si="0">COUNTA(F8:I8,K8:O8,Q8:AC8)</f>
        <v>19</v>
      </c>
      <c r="AE8">
        <f t="shared" ref="AE8:AE39" si="1">COUNTA(E8:AC8)</f>
        <v>22</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247">
        <v>2</v>
      </c>
      <c r="B9" s="250" t="s">
        <v>84</v>
      </c>
      <c r="C9" s="242">
        <v>27</v>
      </c>
      <c r="D9" s="251"/>
      <c r="E9" s="261" t="s">
        <v>20</v>
      </c>
      <c r="F9" s="261" t="s">
        <v>21</v>
      </c>
      <c r="G9" s="261" t="s">
        <v>22</v>
      </c>
      <c r="H9" s="261" t="s">
        <v>23</v>
      </c>
      <c r="I9" s="261" t="s">
        <v>24</v>
      </c>
      <c r="J9" s="261" t="s">
        <v>25</v>
      </c>
      <c r="K9" s="261" t="s">
        <v>26</v>
      </c>
      <c r="L9" s="261" t="s">
        <v>379</v>
      </c>
      <c r="M9" s="261" t="s">
        <v>28</v>
      </c>
      <c r="N9" s="261" t="s">
        <v>29</v>
      </c>
      <c r="O9" s="261" t="s">
        <v>33</v>
      </c>
      <c r="P9" s="261" t="s">
        <v>380</v>
      </c>
      <c r="Q9" s="261" t="s">
        <v>30</v>
      </c>
      <c r="R9" s="261" t="s">
        <v>381</v>
      </c>
      <c r="S9" s="261" t="s">
        <v>382</v>
      </c>
      <c r="T9" s="261" t="s">
        <v>383</v>
      </c>
      <c r="U9" s="261" t="s">
        <v>384</v>
      </c>
      <c r="V9" s="264"/>
      <c r="W9" s="264"/>
      <c r="X9" s="261" t="s">
        <v>387</v>
      </c>
      <c r="Y9" s="264" t="s">
        <v>390</v>
      </c>
      <c r="Z9" s="261" t="s">
        <v>389</v>
      </c>
      <c r="AA9" s="270"/>
      <c r="AB9" s="270"/>
      <c r="AC9" s="270"/>
      <c r="AD9" s="150">
        <f t="shared" si="0"/>
        <v>17</v>
      </c>
      <c r="AE9">
        <f t="shared" si="1"/>
        <v>20</v>
      </c>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247">
        <v>3</v>
      </c>
      <c r="B10" s="250" t="s">
        <v>188</v>
      </c>
      <c r="C10" s="242">
        <v>24</v>
      </c>
      <c r="D10" s="249" t="s">
        <v>32</v>
      </c>
      <c r="E10" s="261" t="s">
        <v>20</v>
      </c>
      <c r="F10" s="261" t="s">
        <v>21</v>
      </c>
      <c r="G10" s="261" t="s">
        <v>22</v>
      </c>
      <c r="H10" s="261" t="s">
        <v>23</v>
      </c>
      <c r="I10" s="261" t="s">
        <v>24</v>
      </c>
      <c r="J10" s="261" t="s">
        <v>25</v>
      </c>
      <c r="K10" s="261" t="s">
        <v>26</v>
      </c>
      <c r="L10" s="261" t="s">
        <v>379</v>
      </c>
      <c r="M10" s="261" t="s">
        <v>28</v>
      </c>
      <c r="N10" s="261" t="s">
        <v>29</v>
      </c>
      <c r="O10" s="261" t="s">
        <v>33</v>
      </c>
      <c r="P10" s="261" t="s">
        <v>380</v>
      </c>
      <c r="Q10" s="261" t="s">
        <v>30</v>
      </c>
      <c r="R10" s="261" t="s">
        <v>381</v>
      </c>
      <c r="S10" s="261" t="s">
        <v>382</v>
      </c>
      <c r="T10" s="261" t="s">
        <v>383</v>
      </c>
      <c r="U10" s="261" t="s">
        <v>384</v>
      </c>
      <c r="V10" s="261" t="s">
        <v>385</v>
      </c>
      <c r="W10" s="261" t="s">
        <v>386</v>
      </c>
      <c r="X10" s="261" t="s">
        <v>387</v>
      </c>
      <c r="Y10" s="261" t="s">
        <v>388</v>
      </c>
      <c r="Z10" s="261" t="s">
        <v>389</v>
      </c>
      <c r="AA10" s="270"/>
      <c r="AB10" s="270"/>
      <c r="AC10" s="270"/>
      <c r="AD10" s="150">
        <f t="shared" si="0"/>
        <v>19</v>
      </c>
      <c r="AE10">
        <f t="shared" si="1"/>
        <v>22</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46">
        <v>4</v>
      </c>
      <c r="B11" s="252" t="s">
        <v>48</v>
      </c>
      <c r="C11" s="242">
        <v>23</v>
      </c>
      <c r="D11" s="249"/>
      <c r="E11" s="261" t="s">
        <v>20</v>
      </c>
      <c r="F11" s="261" t="s">
        <v>21</v>
      </c>
      <c r="G11" s="261" t="s">
        <v>22</v>
      </c>
      <c r="H11" s="261" t="s">
        <v>23</v>
      </c>
      <c r="I11" s="261" t="s">
        <v>24</v>
      </c>
      <c r="J11" s="261" t="s">
        <v>25</v>
      </c>
      <c r="K11" s="261" t="s">
        <v>26</v>
      </c>
      <c r="L11" s="261" t="s">
        <v>379</v>
      </c>
      <c r="M11" s="261" t="s">
        <v>28</v>
      </c>
      <c r="N11" s="261" t="s">
        <v>29</v>
      </c>
      <c r="O11" s="261" t="s">
        <v>33</v>
      </c>
      <c r="P11" s="261" t="s">
        <v>380</v>
      </c>
      <c r="Q11" s="261" t="s">
        <v>30</v>
      </c>
      <c r="R11" s="261" t="s">
        <v>381</v>
      </c>
      <c r="S11" s="261" t="s">
        <v>382</v>
      </c>
      <c r="T11" s="261" t="s">
        <v>383</v>
      </c>
      <c r="U11" s="261" t="s">
        <v>384</v>
      </c>
      <c r="V11" s="261" t="s">
        <v>385</v>
      </c>
      <c r="W11" s="261" t="s">
        <v>386</v>
      </c>
      <c r="X11" s="261" t="s">
        <v>387</v>
      </c>
      <c r="Y11" s="261" t="s">
        <v>388</v>
      </c>
      <c r="Z11" s="261" t="s">
        <v>389</v>
      </c>
      <c r="AA11" s="270"/>
      <c r="AB11" s="270"/>
      <c r="AC11" s="270"/>
      <c r="AD11" s="150">
        <f t="shared" si="0"/>
        <v>19</v>
      </c>
      <c r="AE11">
        <f t="shared" si="1"/>
        <v>22</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53">
        <v>5</v>
      </c>
      <c r="B12" s="252" t="s">
        <v>37</v>
      </c>
      <c r="C12" s="242">
        <v>22</v>
      </c>
      <c r="D12" s="249" t="s">
        <v>36</v>
      </c>
      <c r="E12" s="261" t="s">
        <v>20</v>
      </c>
      <c r="F12" s="261" t="s">
        <v>21</v>
      </c>
      <c r="G12" s="261" t="s">
        <v>22</v>
      </c>
      <c r="H12" s="261" t="s">
        <v>23</v>
      </c>
      <c r="I12" s="261" t="s">
        <v>24</v>
      </c>
      <c r="J12" s="261" t="s">
        <v>25</v>
      </c>
      <c r="K12" s="261" t="s">
        <v>26</v>
      </c>
      <c r="L12" s="261" t="s">
        <v>379</v>
      </c>
      <c r="M12" s="261" t="s">
        <v>28</v>
      </c>
      <c r="N12" s="261" t="s">
        <v>29</v>
      </c>
      <c r="O12" s="261" t="s">
        <v>33</v>
      </c>
      <c r="P12" s="261" t="s">
        <v>380</v>
      </c>
      <c r="Q12" s="261" t="s">
        <v>30</v>
      </c>
      <c r="R12" s="261" t="s">
        <v>381</v>
      </c>
      <c r="S12" s="261" t="s">
        <v>382</v>
      </c>
      <c r="T12" s="261" t="s">
        <v>383</v>
      </c>
      <c r="U12" s="261" t="s">
        <v>384</v>
      </c>
      <c r="V12" s="261" t="s">
        <v>385</v>
      </c>
      <c r="W12" s="261" t="s">
        <v>386</v>
      </c>
      <c r="X12" s="264" t="s">
        <v>387</v>
      </c>
      <c r="Y12" s="261" t="s">
        <v>388</v>
      </c>
      <c r="Z12" s="261" t="s">
        <v>389</v>
      </c>
      <c r="AA12" s="270"/>
      <c r="AB12" s="270"/>
      <c r="AC12" s="138"/>
      <c r="AD12" s="150">
        <f t="shared" si="0"/>
        <v>19</v>
      </c>
      <c r="AE12">
        <f t="shared" si="1"/>
        <v>22</v>
      </c>
      <c r="AI12" s="31"/>
      <c r="AJ12" s="6"/>
      <c r="AK12" s="6"/>
      <c r="AL12" s="6"/>
      <c r="AM12" s="31"/>
      <c r="AN12" s="31"/>
      <c r="AO12" s="31"/>
      <c r="AP12" s="31"/>
      <c r="AQ12" s="6"/>
    </row>
    <row r="13" spans="1:56" ht="15.75" customHeight="1" x14ac:dyDescent="0.2">
      <c r="A13" s="246">
        <v>6</v>
      </c>
      <c r="B13" s="252" t="s">
        <v>31</v>
      </c>
      <c r="C13" s="242">
        <v>22</v>
      </c>
      <c r="D13" s="249" t="s">
        <v>19</v>
      </c>
      <c r="E13" s="261"/>
      <c r="F13" s="261" t="s">
        <v>21</v>
      </c>
      <c r="G13" s="261" t="s">
        <v>22</v>
      </c>
      <c r="H13" s="261" t="s">
        <v>23</v>
      </c>
      <c r="I13" s="261" t="s">
        <v>24</v>
      </c>
      <c r="J13" s="147"/>
      <c r="K13" s="261" t="s">
        <v>26</v>
      </c>
      <c r="L13" s="264" t="s">
        <v>379</v>
      </c>
      <c r="M13" s="261" t="s">
        <v>28</v>
      </c>
      <c r="N13" s="261" t="s">
        <v>29</v>
      </c>
      <c r="O13" s="261" t="s">
        <v>33</v>
      </c>
      <c r="P13" s="261" t="s">
        <v>380</v>
      </c>
      <c r="Q13" s="261" t="s">
        <v>30</v>
      </c>
      <c r="R13" s="263"/>
      <c r="S13" s="261" t="s">
        <v>382</v>
      </c>
      <c r="T13" s="261" t="s">
        <v>383</v>
      </c>
      <c r="U13" s="261" t="s">
        <v>384</v>
      </c>
      <c r="V13" s="261" t="s">
        <v>385</v>
      </c>
      <c r="W13" s="261" t="s">
        <v>386</v>
      </c>
      <c r="X13" s="261"/>
      <c r="Y13" s="261" t="s">
        <v>388</v>
      </c>
      <c r="Z13" s="261" t="s">
        <v>389</v>
      </c>
      <c r="AA13" s="270"/>
      <c r="AB13" s="270"/>
      <c r="AC13" s="270"/>
      <c r="AD13" s="150">
        <f t="shared" si="0"/>
        <v>17</v>
      </c>
      <c r="AE13">
        <f t="shared" si="1"/>
        <v>18</v>
      </c>
      <c r="AI13" s="31"/>
    </row>
    <row r="14" spans="1:56" ht="15.75" customHeight="1" x14ac:dyDescent="0.2">
      <c r="A14" s="246">
        <v>7</v>
      </c>
      <c r="B14" s="252" t="s">
        <v>226</v>
      </c>
      <c r="C14" s="242">
        <v>21</v>
      </c>
      <c r="D14" s="249"/>
      <c r="E14" s="261" t="s">
        <v>20</v>
      </c>
      <c r="F14" s="261" t="s">
        <v>21</v>
      </c>
      <c r="G14" s="261" t="s">
        <v>22</v>
      </c>
      <c r="H14" s="261" t="s">
        <v>23</v>
      </c>
      <c r="I14" s="261" t="s">
        <v>24</v>
      </c>
      <c r="J14" s="261" t="s">
        <v>25</v>
      </c>
      <c r="K14" s="261" t="s">
        <v>26</v>
      </c>
      <c r="L14" s="261"/>
      <c r="M14" s="261" t="s">
        <v>28</v>
      </c>
      <c r="N14" s="261" t="s">
        <v>29</v>
      </c>
      <c r="O14" s="261" t="s">
        <v>33</v>
      </c>
      <c r="P14" s="261" t="s">
        <v>380</v>
      </c>
      <c r="Q14" s="261" t="s">
        <v>30</v>
      </c>
      <c r="R14" s="261" t="s">
        <v>381</v>
      </c>
      <c r="S14" s="261" t="s">
        <v>382</v>
      </c>
      <c r="T14" s="261" t="s">
        <v>383</v>
      </c>
      <c r="U14" s="261" t="s">
        <v>384</v>
      </c>
      <c r="V14" s="261" t="s">
        <v>385</v>
      </c>
      <c r="W14" s="261" t="s">
        <v>386</v>
      </c>
      <c r="X14" s="261" t="s">
        <v>387</v>
      </c>
      <c r="Y14" s="264" t="s">
        <v>388</v>
      </c>
      <c r="Z14" s="261" t="s">
        <v>389</v>
      </c>
      <c r="AA14" s="270"/>
      <c r="AB14" s="270"/>
      <c r="AC14" s="270"/>
      <c r="AD14" s="150">
        <f t="shared" si="0"/>
        <v>18</v>
      </c>
      <c r="AE14">
        <f t="shared" si="1"/>
        <v>21</v>
      </c>
      <c r="AI14" s="31"/>
      <c r="AM14" s="31"/>
      <c r="AN14" s="31"/>
      <c r="AO14" s="31"/>
      <c r="AP14" s="31"/>
      <c r="AQ14" s="6" t="s">
        <v>34</v>
      </c>
    </row>
    <row r="15" spans="1:56" ht="15.75" customHeight="1" x14ac:dyDescent="0.2">
      <c r="A15" s="246">
        <v>8</v>
      </c>
      <c r="B15" s="252" t="s">
        <v>117</v>
      </c>
      <c r="C15" s="242">
        <v>20</v>
      </c>
      <c r="D15" s="251" t="s">
        <v>19</v>
      </c>
      <c r="E15" s="261" t="s">
        <v>20</v>
      </c>
      <c r="F15" s="261" t="s">
        <v>21</v>
      </c>
      <c r="G15" s="261" t="s">
        <v>22</v>
      </c>
      <c r="H15" s="261" t="s">
        <v>23</v>
      </c>
      <c r="I15" s="261" t="s">
        <v>24</v>
      </c>
      <c r="J15" s="261" t="s">
        <v>25</v>
      </c>
      <c r="K15" s="261" t="s">
        <v>26</v>
      </c>
      <c r="L15" s="261" t="s">
        <v>379</v>
      </c>
      <c r="M15" s="261" t="s">
        <v>28</v>
      </c>
      <c r="N15" s="261" t="s">
        <v>29</v>
      </c>
      <c r="O15" s="261" t="s">
        <v>33</v>
      </c>
      <c r="P15" s="142"/>
      <c r="Q15" s="261" t="s">
        <v>30</v>
      </c>
      <c r="R15" s="261"/>
      <c r="S15" s="261" t="s">
        <v>382</v>
      </c>
      <c r="T15" s="261" t="s">
        <v>383</v>
      </c>
      <c r="U15" s="261" t="s">
        <v>384</v>
      </c>
      <c r="V15" s="261" t="s">
        <v>385</v>
      </c>
      <c r="W15" s="261" t="s">
        <v>386</v>
      </c>
      <c r="X15" s="261" t="s">
        <v>387</v>
      </c>
      <c r="Y15" s="261" t="s">
        <v>388</v>
      </c>
      <c r="Z15" s="264" t="s">
        <v>389</v>
      </c>
      <c r="AA15" s="221"/>
      <c r="AB15" s="147"/>
      <c r="AC15" s="270"/>
      <c r="AD15" s="150">
        <f t="shared" si="0"/>
        <v>18</v>
      </c>
      <c r="AE15">
        <f t="shared" si="1"/>
        <v>20</v>
      </c>
      <c r="AI15" s="31"/>
    </row>
    <row r="16" spans="1:56" ht="15.75" customHeight="1" x14ac:dyDescent="0.2">
      <c r="A16" s="253"/>
      <c r="B16" s="252" t="s">
        <v>244</v>
      </c>
      <c r="C16" s="242">
        <v>20</v>
      </c>
      <c r="D16" s="249" t="s">
        <v>19</v>
      </c>
      <c r="E16" s="261"/>
      <c r="F16" s="261" t="s">
        <v>21</v>
      </c>
      <c r="G16" s="261" t="s">
        <v>22</v>
      </c>
      <c r="H16" s="261" t="s">
        <v>23</v>
      </c>
      <c r="I16" s="261" t="s">
        <v>24</v>
      </c>
      <c r="J16" s="261" t="s">
        <v>25</v>
      </c>
      <c r="K16" s="261" t="s">
        <v>26</v>
      </c>
      <c r="L16" s="261" t="s">
        <v>379</v>
      </c>
      <c r="M16" s="261" t="s">
        <v>28</v>
      </c>
      <c r="N16" s="261" t="s">
        <v>29</v>
      </c>
      <c r="O16" s="261" t="s">
        <v>33</v>
      </c>
      <c r="P16" s="261" t="s">
        <v>380</v>
      </c>
      <c r="Q16" s="261" t="s">
        <v>30</v>
      </c>
      <c r="R16" s="261" t="s">
        <v>381</v>
      </c>
      <c r="S16" s="261" t="s">
        <v>382</v>
      </c>
      <c r="T16" s="261"/>
      <c r="U16" s="261" t="s">
        <v>384</v>
      </c>
      <c r="V16" s="261" t="s">
        <v>385</v>
      </c>
      <c r="W16" s="261" t="s">
        <v>386</v>
      </c>
      <c r="X16" s="261" t="s">
        <v>387</v>
      </c>
      <c r="Y16" s="261" t="s">
        <v>388</v>
      </c>
      <c r="Z16" s="261" t="s">
        <v>389</v>
      </c>
      <c r="AA16" s="270"/>
      <c r="AB16" s="270"/>
      <c r="AC16" s="270"/>
      <c r="AD16" s="150">
        <f t="shared" si="0"/>
        <v>18</v>
      </c>
      <c r="AE16">
        <f t="shared" si="1"/>
        <v>20</v>
      </c>
      <c r="AI16" s="31"/>
      <c r="AQ16" s="34"/>
    </row>
    <row r="17" spans="1:44" ht="15.75" customHeight="1" x14ac:dyDescent="0.2">
      <c r="A17" s="246"/>
      <c r="B17" s="252" t="s">
        <v>49</v>
      </c>
      <c r="C17" s="242">
        <v>20</v>
      </c>
      <c r="D17" s="249" t="s">
        <v>19</v>
      </c>
      <c r="E17" s="261" t="s">
        <v>20</v>
      </c>
      <c r="F17" s="261" t="s">
        <v>21</v>
      </c>
      <c r="G17" s="261" t="s">
        <v>22</v>
      </c>
      <c r="H17" s="261" t="s">
        <v>23</v>
      </c>
      <c r="I17" s="261" t="s">
        <v>24</v>
      </c>
      <c r="J17" s="261" t="s">
        <v>25</v>
      </c>
      <c r="K17" s="261" t="s">
        <v>26</v>
      </c>
      <c r="L17" s="261" t="s">
        <v>379</v>
      </c>
      <c r="M17" s="261" t="s">
        <v>28</v>
      </c>
      <c r="N17" s="261" t="s">
        <v>29</v>
      </c>
      <c r="O17" s="261" t="s">
        <v>33</v>
      </c>
      <c r="P17" s="142"/>
      <c r="Q17" s="261" t="s">
        <v>30</v>
      </c>
      <c r="R17" s="264" t="s">
        <v>381</v>
      </c>
      <c r="S17" s="261" t="s">
        <v>382</v>
      </c>
      <c r="T17" s="261" t="s">
        <v>383</v>
      </c>
      <c r="U17" s="261" t="s">
        <v>384</v>
      </c>
      <c r="V17" s="261" t="s">
        <v>385</v>
      </c>
      <c r="W17" s="261" t="s">
        <v>386</v>
      </c>
      <c r="X17" s="261" t="s">
        <v>387</v>
      </c>
      <c r="Y17" s="255"/>
      <c r="Z17" s="261" t="s">
        <v>389</v>
      </c>
      <c r="AA17" s="270"/>
      <c r="AB17" s="270"/>
      <c r="AC17" s="270"/>
      <c r="AD17" s="150">
        <f t="shared" si="0"/>
        <v>18</v>
      </c>
      <c r="AE17">
        <f t="shared" si="1"/>
        <v>20</v>
      </c>
      <c r="AI17" s="31"/>
    </row>
    <row r="18" spans="1:44" ht="15.75" customHeight="1" x14ac:dyDescent="0.2">
      <c r="A18" s="246">
        <v>11</v>
      </c>
      <c r="B18" s="252" t="s">
        <v>280</v>
      </c>
      <c r="C18" s="242">
        <v>20</v>
      </c>
      <c r="D18" s="249"/>
      <c r="E18" s="261" t="s">
        <v>20</v>
      </c>
      <c r="F18" s="261" t="s">
        <v>21</v>
      </c>
      <c r="G18" s="261" t="s">
        <v>22</v>
      </c>
      <c r="H18" s="261" t="s">
        <v>23</v>
      </c>
      <c r="I18" s="261" t="s">
        <v>24</v>
      </c>
      <c r="J18" s="261" t="s">
        <v>25</v>
      </c>
      <c r="K18" s="261" t="s">
        <v>26</v>
      </c>
      <c r="L18" s="261" t="s">
        <v>379</v>
      </c>
      <c r="M18" s="261"/>
      <c r="N18" s="261" t="s">
        <v>29</v>
      </c>
      <c r="O18" s="261" t="s">
        <v>33</v>
      </c>
      <c r="P18" s="261" t="s">
        <v>380</v>
      </c>
      <c r="Q18" s="261"/>
      <c r="R18" s="261"/>
      <c r="S18" s="261" t="s">
        <v>382</v>
      </c>
      <c r="T18" s="261" t="s">
        <v>383</v>
      </c>
      <c r="U18" s="261"/>
      <c r="V18" s="261" t="s">
        <v>385</v>
      </c>
      <c r="W18" s="261" t="s">
        <v>386</v>
      </c>
      <c r="X18" s="261" t="s">
        <v>387</v>
      </c>
      <c r="Y18" s="261" t="s">
        <v>388</v>
      </c>
      <c r="Z18" s="261" t="s">
        <v>389</v>
      </c>
      <c r="AA18" s="270"/>
      <c r="AB18" s="270"/>
      <c r="AC18" s="270"/>
      <c r="AD18" s="150">
        <f t="shared" si="0"/>
        <v>15</v>
      </c>
      <c r="AE18">
        <f t="shared" si="1"/>
        <v>18</v>
      </c>
      <c r="AI18" s="31"/>
      <c r="AM18" s="31"/>
      <c r="AN18" s="31"/>
      <c r="AO18" s="31"/>
      <c r="AP18" s="31"/>
    </row>
    <row r="19" spans="1:44" ht="15.75" customHeight="1" x14ac:dyDescent="0.2">
      <c r="A19" s="253">
        <v>12</v>
      </c>
      <c r="B19" s="252" t="s">
        <v>54</v>
      </c>
      <c r="C19" s="242">
        <v>19</v>
      </c>
      <c r="D19" s="249" t="s">
        <v>36</v>
      </c>
      <c r="E19" s="261" t="s">
        <v>20</v>
      </c>
      <c r="F19" s="261" t="s">
        <v>21</v>
      </c>
      <c r="G19" s="261" t="s">
        <v>22</v>
      </c>
      <c r="H19" s="261"/>
      <c r="I19" s="261" t="s">
        <v>24</v>
      </c>
      <c r="J19" s="261" t="s">
        <v>25</v>
      </c>
      <c r="K19" s="261" t="s">
        <v>26</v>
      </c>
      <c r="L19" s="261" t="s">
        <v>379</v>
      </c>
      <c r="M19" s="261" t="s">
        <v>28</v>
      </c>
      <c r="N19" s="261" t="s">
        <v>29</v>
      </c>
      <c r="O19" s="147"/>
      <c r="P19" s="261" t="s">
        <v>380</v>
      </c>
      <c r="Q19" s="261" t="s">
        <v>30</v>
      </c>
      <c r="R19" s="261" t="s">
        <v>381</v>
      </c>
      <c r="S19" s="261" t="s">
        <v>382</v>
      </c>
      <c r="T19" s="261" t="s">
        <v>383</v>
      </c>
      <c r="U19" s="261" t="s">
        <v>384</v>
      </c>
      <c r="V19" s="261" t="s">
        <v>385</v>
      </c>
      <c r="W19" s="261" t="s">
        <v>386</v>
      </c>
      <c r="X19" s="261" t="s">
        <v>387</v>
      </c>
      <c r="Y19" s="261" t="s">
        <v>388</v>
      </c>
      <c r="Z19" s="261"/>
      <c r="AA19" s="270"/>
      <c r="AB19" s="270"/>
      <c r="AC19" s="138"/>
      <c r="AD19" s="150">
        <f t="shared" si="0"/>
        <v>16</v>
      </c>
      <c r="AE19">
        <f t="shared" si="1"/>
        <v>19</v>
      </c>
      <c r="AI19" s="31"/>
      <c r="AM19" s="31"/>
      <c r="AN19" s="31"/>
      <c r="AO19" s="31"/>
      <c r="AP19" s="31"/>
    </row>
    <row r="20" spans="1:44" ht="15.75" customHeight="1" x14ac:dyDescent="0.2">
      <c r="A20" s="246">
        <v>13</v>
      </c>
      <c r="B20" s="252" t="s">
        <v>51</v>
      </c>
      <c r="C20" s="242">
        <v>19</v>
      </c>
      <c r="D20" s="249" t="s">
        <v>19</v>
      </c>
      <c r="E20" s="261"/>
      <c r="F20" s="261" t="s">
        <v>21</v>
      </c>
      <c r="G20" s="261" t="s">
        <v>22</v>
      </c>
      <c r="H20" s="261"/>
      <c r="I20" s="261" t="s">
        <v>24</v>
      </c>
      <c r="J20" s="261" t="s">
        <v>25</v>
      </c>
      <c r="K20" s="261" t="s">
        <v>26</v>
      </c>
      <c r="L20" s="261" t="s">
        <v>379</v>
      </c>
      <c r="M20" s="261" t="s">
        <v>28</v>
      </c>
      <c r="N20" s="261" t="s">
        <v>29</v>
      </c>
      <c r="O20" s="261" t="s">
        <v>33</v>
      </c>
      <c r="P20" s="261" t="s">
        <v>380</v>
      </c>
      <c r="Q20" s="261" t="s">
        <v>30</v>
      </c>
      <c r="R20" s="264" t="s">
        <v>381</v>
      </c>
      <c r="S20" s="261"/>
      <c r="T20" s="261" t="s">
        <v>383</v>
      </c>
      <c r="U20" s="261" t="s">
        <v>384</v>
      </c>
      <c r="V20" s="261" t="s">
        <v>385</v>
      </c>
      <c r="W20" s="261" t="s">
        <v>386</v>
      </c>
      <c r="X20" s="264" t="s">
        <v>387</v>
      </c>
      <c r="Y20" s="264" t="s">
        <v>388</v>
      </c>
      <c r="Z20" s="264" t="s">
        <v>389</v>
      </c>
      <c r="AA20" s="270"/>
      <c r="AB20" s="147"/>
      <c r="AC20" s="270"/>
      <c r="AD20" s="150">
        <f t="shared" si="0"/>
        <v>17</v>
      </c>
      <c r="AE20">
        <f t="shared" si="1"/>
        <v>19</v>
      </c>
      <c r="AI20" s="31"/>
    </row>
    <row r="21" spans="1:44" ht="15.75" customHeight="1" x14ac:dyDescent="0.2">
      <c r="A21" s="246"/>
      <c r="B21" s="252" t="s">
        <v>55</v>
      </c>
      <c r="C21" s="242">
        <v>19</v>
      </c>
      <c r="D21" s="249" t="s">
        <v>19</v>
      </c>
      <c r="E21" s="261" t="s">
        <v>20</v>
      </c>
      <c r="F21" s="261" t="s">
        <v>21</v>
      </c>
      <c r="G21" s="261" t="s">
        <v>22</v>
      </c>
      <c r="H21" s="261" t="s">
        <v>23</v>
      </c>
      <c r="I21" s="261" t="s">
        <v>24</v>
      </c>
      <c r="J21" s="261" t="s">
        <v>25</v>
      </c>
      <c r="K21" s="261" t="s">
        <v>26</v>
      </c>
      <c r="L21" s="261" t="s">
        <v>379</v>
      </c>
      <c r="M21" s="261"/>
      <c r="N21" s="261" t="s">
        <v>29</v>
      </c>
      <c r="O21" s="261" t="s">
        <v>33</v>
      </c>
      <c r="P21" s="261" t="s">
        <v>380</v>
      </c>
      <c r="Q21" s="70"/>
      <c r="R21" s="261" t="s">
        <v>381</v>
      </c>
      <c r="S21" s="261" t="s">
        <v>382</v>
      </c>
      <c r="T21" s="261" t="s">
        <v>383</v>
      </c>
      <c r="U21" s="261" t="s">
        <v>384</v>
      </c>
      <c r="V21" s="261" t="s">
        <v>385</v>
      </c>
      <c r="W21" s="261" t="s">
        <v>386</v>
      </c>
      <c r="X21" s="261" t="s">
        <v>387</v>
      </c>
      <c r="Y21" s="261"/>
      <c r="Z21" s="261" t="s">
        <v>389</v>
      </c>
      <c r="AA21" s="270"/>
      <c r="AB21" s="270"/>
      <c r="AC21" s="270"/>
      <c r="AD21" s="150">
        <f t="shared" si="0"/>
        <v>16</v>
      </c>
      <c r="AE21">
        <f t="shared" si="1"/>
        <v>19</v>
      </c>
      <c r="AI21" s="31"/>
    </row>
    <row r="22" spans="1:44" ht="15.75" customHeight="1" x14ac:dyDescent="0.2">
      <c r="A22" s="246">
        <v>15</v>
      </c>
      <c r="B22" s="252" t="s">
        <v>41</v>
      </c>
      <c r="C22" s="242">
        <v>19</v>
      </c>
      <c r="D22" s="249"/>
      <c r="E22" s="261" t="s">
        <v>20</v>
      </c>
      <c r="F22" s="261" t="s">
        <v>21</v>
      </c>
      <c r="G22" s="261" t="s">
        <v>22</v>
      </c>
      <c r="H22" s="261" t="s">
        <v>23</v>
      </c>
      <c r="I22" s="261" t="s">
        <v>24</v>
      </c>
      <c r="J22" s="261" t="s">
        <v>25</v>
      </c>
      <c r="K22" s="261" t="s">
        <v>26</v>
      </c>
      <c r="L22" s="261"/>
      <c r="M22" s="261" t="s">
        <v>28</v>
      </c>
      <c r="N22" s="261" t="s">
        <v>29</v>
      </c>
      <c r="O22" s="261" t="s">
        <v>33</v>
      </c>
      <c r="P22" s="261" t="s">
        <v>380</v>
      </c>
      <c r="Q22" s="261" t="s">
        <v>30</v>
      </c>
      <c r="R22" s="261" t="s">
        <v>381</v>
      </c>
      <c r="S22" s="261"/>
      <c r="T22" s="261"/>
      <c r="U22" s="261" t="s">
        <v>384</v>
      </c>
      <c r="V22" s="261" t="s">
        <v>385</v>
      </c>
      <c r="W22" s="264" t="s">
        <v>386</v>
      </c>
      <c r="X22" s="261" t="s">
        <v>387</v>
      </c>
      <c r="Y22" s="298"/>
      <c r="Z22" s="261" t="s">
        <v>389</v>
      </c>
      <c r="AA22" s="270"/>
      <c r="AB22" s="270"/>
      <c r="AC22" s="270"/>
      <c r="AD22" s="150">
        <f t="shared" si="0"/>
        <v>15</v>
      </c>
      <c r="AE22">
        <f t="shared" si="1"/>
        <v>18</v>
      </c>
      <c r="AI22" s="31"/>
      <c r="AM22" s="31"/>
      <c r="AN22" s="31"/>
      <c r="AO22" s="31"/>
      <c r="AP22" s="31"/>
      <c r="AQ22" s="34"/>
      <c r="AR22" s="34"/>
    </row>
    <row r="23" spans="1:44" ht="15.75" customHeight="1" x14ac:dyDescent="0.2">
      <c r="A23" s="246"/>
      <c r="B23" s="252" t="s">
        <v>38</v>
      </c>
      <c r="C23" s="242">
        <v>19</v>
      </c>
      <c r="D23" s="249"/>
      <c r="E23" s="261" t="s">
        <v>20</v>
      </c>
      <c r="F23" s="261" t="s">
        <v>21</v>
      </c>
      <c r="G23" s="261"/>
      <c r="H23" s="261" t="s">
        <v>23</v>
      </c>
      <c r="I23" s="261" t="s">
        <v>24</v>
      </c>
      <c r="J23" s="261" t="s">
        <v>25</v>
      </c>
      <c r="K23" s="261" t="s">
        <v>26</v>
      </c>
      <c r="L23" s="261" t="s">
        <v>379</v>
      </c>
      <c r="M23" s="261"/>
      <c r="N23" s="261"/>
      <c r="O23" s="261" t="s">
        <v>33</v>
      </c>
      <c r="P23" s="261" t="s">
        <v>380</v>
      </c>
      <c r="Q23" s="261"/>
      <c r="R23" s="261" t="s">
        <v>381</v>
      </c>
      <c r="S23" s="261" t="s">
        <v>382</v>
      </c>
      <c r="T23" s="261" t="s">
        <v>383</v>
      </c>
      <c r="U23" s="261"/>
      <c r="V23" s="261" t="s">
        <v>385</v>
      </c>
      <c r="W23" s="261" t="s">
        <v>386</v>
      </c>
      <c r="X23" s="261" t="s">
        <v>387</v>
      </c>
      <c r="Y23" s="261" t="s">
        <v>388</v>
      </c>
      <c r="Z23" s="261" t="s">
        <v>389</v>
      </c>
      <c r="AA23" s="270"/>
      <c r="AB23" s="138"/>
      <c r="AC23" s="270"/>
      <c r="AD23" s="150">
        <f t="shared" si="0"/>
        <v>14</v>
      </c>
      <c r="AE23">
        <f t="shared" si="1"/>
        <v>17</v>
      </c>
      <c r="AI23" s="31"/>
      <c r="AM23" s="31"/>
      <c r="AN23" s="31"/>
      <c r="AO23" s="31"/>
      <c r="AP23" s="31"/>
    </row>
    <row r="24" spans="1:44" ht="15.75" customHeight="1" x14ac:dyDescent="0.2">
      <c r="A24" s="246"/>
      <c r="B24" s="252" t="s">
        <v>52</v>
      </c>
      <c r="C24" s="242">
        <v>19</v>
      </c>
      <c r="D24" s="249"/>
      <c r="E24" s="261"/>
      <c r="F24" s="261" t="s">
        <v>21</v>
      </c>
      <c r="G24" s="261" t="s">
        <v>22</v>
      </c>
      <c r="H24" s="261" t="s">
        <v>23</v>
      </c>
      <c r="I24" s="261" t="s">
        <v>24</v>
      </c>
      <c r="J24" s="261" t="s">
        <v>25</v>
      </c>
      <c r="K24" s="261" t="s">
        <v>26</v>
      </c>
      <c r="L24" s="261" t="s">
        <v>379</v>
      </c>
      <c r="M24" s="261"/>
      <c r="N24" s="261" t="s">
        <v>29</v>
      </c>
      <c r="O24" s="261" t="s">
        <v>33</v>
      </c>
      <c r="P24" s="261" t="s">
        <v>380</v>
      </c>
      <c r="Q24" s="261" t="s">
        <v>30</v>
      </c>
      <c r="R24" s="261" t="s">
        <v>381</v>
      </c>
      <c r="S24" s="263"/>
      <c r="T24" s="261" t="s">
        <v>383</v>
      </c>
      <c r="U24" s="261" t="s">
        <v>384</v>
      </c>
      <c r="V24" s="264" t="s">
        <v>385</v>
      </c>
      <c r="W24" s="261" t="s">
        <v>386</v>
      </c>
      <c r="X24" s="261" t="s">
        <v>387</v>
      </c>
      <c r="Y24" s="264" t="s">
        <v>388</v>
      </c>
      <c r="Z24" s="261" t="s">
        <v>389</v>
      </c>
      <c r="AA24" s="270"/>
      <c r="AB24" s="270"/>
      <c r="AC24" s="138"/>
      <c r="AD24" s="150">
        <f t="shared" si="0"/>
        <v>17</v>
      </c>
      <c r="AE24">
        <f t="shared" si="1"/>
        <v>19</v>
      </c>
      <c r="AI24" s="31"/>
      <c r="AM24" s="31"/>
      <c r="AN24" s="31"/>
      <c r="AO24" s="31"/>
      <c r="AP24" s="31"/>
    </row>
    <row r="25" spans="1:44" ht="15.75" customHeight="1" x14ac:dyDescent="0.2">
      <c r="A25" s="253">
        <v>18</v>
      </c>
      <c r="B25" s="252" t="s">
        <v>73</v>
      </c>
      <c r="C25" s="242">
        <v>18</v>
      </c>
      <c r="D25" s="249" t="s">
        <v>19</v>
      </c>
      <c r="E25" s="261" t="s">
        <v>20</v>
      </c>
      <c r="F25" s="261" t="s">
        <v>21</v>
      </c>
      <c r="G25" s="261" t="s">
        <v>22</v>
      </c>
      <c r="H25" s="261" t="s">
        <v>23</v>
      </c>
      <c r="I25" s="261" t="s">
        <v>24</v>
      </c>
      <c r="J25" s="264" t="s">
        <v>25</v>
      </c>
      <c r="K25" s="263"/>
      <c r="L25" s="261" t="s">
        <v>379</v>
      </c>
      <c r="M25" s="261" t="s">
        <v>28</v>
      </c>
      <c r="N25" s="261" t="s">
        <v>29</v>
      </c>
      <c r="O25" s="263"/>
      <c r="P25" s="261" t="s">
        <v>380</v>
      </c>
      <c r="Q25" s="261" t="s">
        <v>30</v>
      </c>
      <c r="R25" s="261" t="s">
        <v>381</v>
      </c>
      <c r="S25" s="261" t="s">
        <v>382</v>
      </c>
      <c r="T25" s="142"/>
      <c r="U25" s="261" t="s">
        <v>384</v>
      </c>
      <c r="V25" s="261"/>
      <c r="W25" s="261" t="s">
        <v>386</v>
      </c>
      <c r="X25" s="264" t="s">
        <v>387</v>
      </c>
      <c r="Y25" s="264" t="s">
        <v>388</v>
      </c>
      <c r="Z25" s="176"/>
      <c r="AA25" s="149"/>
      <c r="AB25" s="147"/>
      <c r="AC25" s="138"/>
      <c r="AD25" s="150">
        <f t="shared" si="0"/>
        <v>14</v>
      </c>
      <c r="AE25">
        <f t="shared" si="1"/>
        <v>17</v>
      </c>
      <c r="AI25" s="31"/>
      <c r="AM25" s="31"/>
      <c r="AN25" s="31"/>
      <c r="AO25" s="31"/>
      <c r="AP25" s="31"/>
    </row>
    <row r="26" spans="1:44" ht="15.75" customHeight="1" x14ac:dyDescent="0.2">
      <c r="A26" s="253"/>
      <c r="B26" s="252" t="s">
        <v>107</v>
      </c>
      <c r="C26" s="242">
        <v>18</v>
      </c>
      <c r="D26" s="249" t="s">
        <v>19</v>
      </c>
      <c r="E26" s="261" t="s">
        <v>20</v>
      </c>
      <c r="F26" s="261" t="s">
        <v>21</v>
      </c>
      <c r="G26" s="261" t="s">
        <v>22</v>
      </c>
      <c r="H26" s="261" t="s">
        <v>23</v>
      </c>
      <c r="I26" s="261" t="s">
        <v>24</v>
      </c>
      <c r="J26" s="142"/>
      <c r="K26" s="263"/>
      <c r="L26" s="261" t="s">
        <v>379</v>
      </c>
      <c r="M26" s="264" t="s">
        <v>28</v>
      </c>
      <c r="N26" s="261" t="s">
        <v>29</v>
      </c>
      <c r="O26" s="261" t="s">
        <v>33</v>
      </c>
      <c r="P26" s="261"/>
      <c r="Q26" s="261" t="s">
        <v>30</v>
      </c>
      <c r="R26" s="264"/>
      <c r="S26" s="261" t="s">
        <v>382</v>
      </c>
      <c r="T26" s="261" t="s">
        <v>383</v>
      </c>
      <c r="U26" s="264" t="s">
        <v>384</v>
      </c>
      <c r="V26" s="261" t="s">
        <v>385</v>
      </c>
      <c r="W26" s="261" t="s">
        <v>386</v>
      </c>
      <c r="X26" s="261" t="s">
        <v>387</v>
      </c>
      <c r="Y26" s="261" t="s">
        <v>388</v>
      </c>
      <c r="Z26" s="264" t="s">
        <v>389</v>
      </c>
      <c r="AA26" s="131"/>
      <c r="AB26" s="270"/>
      <c r="AC26" s="270"/>
      <c r="AD26" s="150">
        <f t="shared" si="0"/>
        <v>17</v>
      </c>
      <c r="AE26">
        <f t="shared" si="1"/>
        <v>18</v>
      </c>
    </row>
    <row r="27" spans="1:44" ht="15.75" customHeight="1" x14ac:dyDescent="0.2">
      <c r="A27" s="253">
        <v>20</v>
      </c>
      <c r="B27" s="252" t="s">
        <v>50</v>
      </c>
      <c r="C27" s="242">
        <v>18</v>
      </c>
      <c r="D27" s="249"/>
      <c r="E27" s="261" t="s">
        <v>20</v>
      </c>
      <c r="F27" s="261" t="s">
        <v>21</v>
      </c>
      <c r="G27" s="261" t="s">
        <v>22</v>
      </c>
      <c r="H27" s="261" t="s">
        <v>23</v>
      </c>
      <c r="I27" s="261" t="s">
        <v>24</v>
      </c>
      <c r="J27" s="261" t="s">
        <v>25</v>
      </c>
      <c r="K27" s="261" t="s">
        <v>26</v>
      </c>
      <c r="L27" s="261"/>
      <c r="M27" s="261"/>
      <c r="N27" s="261" t="s">
        <v>29</v>
      </c>
      <c r="O27" s="261" t="s">
        <v>33</v>
      </c>
      <c r="P27" s="263"/>
      <c r="Q27" s="261" t="s">
        <v>30</v>
      </c>
      <c r="R27" s="261" t="s">
        <v>381</v>
      </c>
      <c r="S27" s="261" t="s">
        <v>382</v>
      </c>
      <c r="T27" s="261" t="s">
        <v>383</v>
      </c>
      <c r="U27" s="261" t="s">
        <v>384</v>
      </c>
      <c r="V27" s="261" t="s">
        <v>385</v>
      </c>
      <c r="W27" s="261" t="s">
        <v>386</v>
      </c>
      <c r="X27" s="261" t="s">
        <v>387</v>
      </c>
      <c r="Y27" s="264"/>
      <c r="Z27" s="261" t="s">
        <v>389</v>
      </c>
      <c r="AA27" s="270"/>
      <c r="AB27" s="270"/>
      <c r="AC27" s="138"/>
      <c r="AD27" s="150">
        <f t="shared" si="0"/>
        <v>16</v>
      </c>
      <c r="AE27">
        <f t="shared" si="1"/>
        <v>18</v>
      </c>
      <c r="AI27" s="31"/>
    </row>
    <row r="28" spans="1:44" ht="15.75" customHeight="1" x14ac:dyDescent="0.2">
      <c r="A28" s="246"/>
      <c r="B28" s="252" t="s">
        <v>53</v>
      </c>
      <c r="C28" s="242">
        <v>18</v>
      </c>
      <c r="D28" s="251"/>
      <c r="E28" s="261" t="s">
        <v>20</v>
      </c>
      <c r="F28" s="261" t="s">
        <v>21</v>
      </c>
      <c r="G28" s="261" t="s">
        <v>22</v>
      </c>
      <c r="H28" s="261" t="s">
        <v>23</v>
      </c>
      <c r="I28" s="261" t="s">
        <v>24</v>
      </c>
      <c r="J28" s="261" t="s">
        <v>25</v>
      </c>
      <c r="K28" s="261" t="s">
        <v>26</v>
      </c>
      <c r="L28" s="261" t="s">
        <v>379</v>
      </c>
      <c r="M28" s="261"/>
      <c r="N28" s="261" t="s">
        <v>29</v>
      </c>
      <c r="O28" s="261"/>
      <c r="P28" s="261" t="s">
        <v>380</v>
      </c>
      <c r="Q28" s="264" t="s">
        <v>30</v>
      </c>
      <c r="R28" s="263"/>
      <c r="S28" s="261" t="s">
        <v>382</v>
      </c>
      <c r="T28" s="261" t="s">
        <v>383</v>
      </c>
      <c r="U28" s="261" t="s">
        <v>384</v>
      </c>
      <c r="V28" s="261" t="s">
        <v>385</v>
      </c>
      <c r="W28" s="261"/>
      <c r="X28" s="261" t="s">
        <v>387</v>
      </c>
      <c r="Y28" s="261"/>
      <c r="Z28" s="264" t="s">
        <v>389</v>
      </c>
      <c r="AA28" s="270"/>
      <c r="AB28" s="270"/>
      <c r="AC28" s="270"/>
      <c r="AD28" s="150">
        <f t="shared" si="0"/>
        <v>14</v>
      </c>
      <c r="AE28">
        <f t="shared" si="1"/>
        <v>17</v>
      </c>
      <c r="AI28" s="31"/>
    </row>
    <row r="29" spans="1:44" ht="15.75" customHeight="1" x14ac:dyDescent="0.2">
      <c r="A29" s="253">
        <v>22</v>
      </c>
      <c r="B29" s="252" t="s">
        <v>46</v>
      </c>
      <c r="C29" s="242">
        <v>17</v>
      </c>
      <c r="D29" s="249" t="s">
        <v>19</v>
      </c>
      <c r="E29" s="261" t="s">
        <v>20</v>
      </c>
      <c r="F29" s="261" t="s">
        <v>21</v>
      </c>
      <c r="G29" s="261" t="s">
        <v>22</v>
      </c>
      <c r="H29" s="261" t="s">
        <v>23</v>
      </c>
      <c r="I29" s="261"/>
      <c r="J29" s="264" t="s">
        <v>25</v>
      </c>
      <c r="K29" s="261" t="s">
        <v>26</v>
      </c>
      <c r="L29" s="261" t="s">
        <v>379</v>
      </c>
      <c r="M29" s="261" t="s">
        <v>28</v>
      </c>
      <c r="N29" s="261"/>
      <c r="O29" s="261" t="s">
        <v>33</v>
      </c>
      <c r="P29" s="263"/>
      <c r="Q29" s="261" t="s">
        <v>30</v>
      </c>
      <c r="R29" s="264" t="s">
        <v>381</v>
      </c>
      <c r="S29" s="261"/>
      <c r="T29" s="261"/>
      <c r="U29" s="261" t="s">
        <v>384</v>
      </c>
      <c r="V29" s="261" t="s">
        <v>385</v>
      </c>
      <c r="W29" s="261" t="s">
        <v>386</v>
      </c>
      <c r="X29" s="261" t="s">
        <v>387</v>
      </c>
      <c r="Y29" s="264" t="s">
        <v>388</v>
      </c>
      <c r="Z29" s="261" t="s">
        <v>389</v>
      </c>
      <c r="AA29" s="221"/>
      <c r="AB29" s="270"/>
      <c r="AC29" s="270"/>
      <c r="AD29" s="150">
        <f t="shared" si="0"/>
        <v>15</v>
      </c>
      <c r="AE29">
        <f t="shared" si="1"/>
        <v>17</v>
      </c>
      <c r="AM29" s="31"/>
      <c r="AN29" s="31"/>
      <c r="AO29" s="31"/>
      <c r="AP29" s="31"/>
    </row>
    <row r="30" spans="1:44" ht="15.75" customHeight="1" x14ac:dyDescent="0.2">
      <c r="A30" s="246"/>
      <c r="B30" s="252" t="s">
        <v>58</v>
      </c>
      <c r="C30" s="242">
        <v>17</v>
      </c>
      <c r="D30" s="249" t="s">
        <v>19</v>
      </c>
      <c r="E30" s="261" t="s">
        <v>20</v>
      </c>
      <c r="F30" s="261" t="s">
        <v>21</v>
      </c>
      <c r="G30" s="261" t="s">
        <v>22</v>
      </c>
      <c r="H30" s="261" t="s">
        <v>23</v>
      </c>
      <c r="I30" s="261" t="s">
        <v>24</v>
      </c>
      <c r="J30" s="261" t="s">
        <v>25</v>
      </c>
      <c r="K30" s="261" t="s">
        <v>26</v>
      </c>
      <c r="L30" s="261" t="s">
        <v>379</v>
      </c>
      <c r="M30" s="261"/>
      <c r="N30" s="261" t="s">
        <v>29</v>
      </c>
      <c r="O30" s="261"/>
      <c r="P30" s="261"/>
      <c r="Q30" s="264"/>
      <c r="R30" s="261" t="s">
        <v>381</v>
      </c>
      <c r="S30" s="261" t="s">
        <v>382</v>
      </c>
      <c r="T30" s="263"/>
      <c r="U30" s="261" t="s">
        <v>384</v>
      </c>
      <c r="V30" s="261" t="s">
        <v>385</v>
      </c>
      <c r="W30" s="261" t="s">
        <v>386</v>
      </c>
      <c r="X30" s="261" t="s">
        <v>387</v>
      </c>
      <c r="Y30" s="264" t="s">
        <v>388</v>
      </c>
      <c r="Z30" s="261" t="s">
        <v>389</v>
      </c>
      <c r="AA30" s="270"/>
      <c r="AB30" s="147"/>
      <c r="AC30" s="270"/>
      <c r="AD30" s="150">
        <f t="shared" si="0"/>
        <v>15</v>
      </c>
      <c r="AE30">
        <f t="shared" si="1"/>
        <v>17</v>
      </c>
      <c r="AI30" s="31"/>
      <c r="AM30" s="31"/>
      <c r="AN30" s="31"/>
      <c r="AO30" s="31"/>
      <c r="AP30" s="31"/>
    </row>
    <row r="31" spans="1:44" ht="15.75" customHeight="1" x14ac:dyDescent="0.2">
      <c r="A31" s="253"/>
      <c r="B31" s="252" t="s">
        <v>238</v>
      </c>
      <c r="C31" s="242">
        <v>17</v>
      </c>
      <c r="D31" s="249" t="s">
        <v>19</v>
      </c>
      <c r="E31" s="261"/>
      <c r="F31" s="261"/>
      <c r="G31" s="261" t="s">
        <v>22</v>
      </c>
      <c r="H31" s="261" t="s">
        <v>23</v>
      </c>
      <c r="I31" s="261" t="s">
        <v>24</v>
      </c>
      <c r="J31" s="264" t="s">
        <v>25</v>
      </c>
      <c r="K31" s="261"/>
      <c r="L31" s="261" t="s">
        <v>379</v>
      </c>
      <c r="M31" s="264" t="s">
        <v>28</v>
      </c>
      <c r="N31" s="261" t="s">
        <v>29</v>
      </c>
      <c r="O31" s="261" t="s">
        <v>33</v>
      </c>
      <c r="P31" s="261"/>
      <c r="Q31" s="261" t="s">
        <v>30</v>
      </c>
      <c r="R31" s="261" t="s">
        <v>381</v>
      </c>
      <c r="S31" s="261" t="s">
        <v>382</v>
      </c>
      <c r="T31" s="261" t="s">
        <v>383</v>
      </c>
      <c r="U31" s="261" t="s">
        <v>384</v>
      </c>
      <c r="V31" s="261" t="s">
        <v>385</v>
      </c>
      <c r="W31" s="261" t="s">
        <v>386</v>
      </c>
      <c r="X31" s="261" t="s">
        <v>387</v>
      </c>
      <c r="Y31" s="261"/>
      <c r="Z31" s="261" t="s">
        <v>389</v>
      </c>
      <c r="AA31" s="270"/>
      <c r="AB31" s="270"/>
      <c r="AC31" s="138"/>
      <c r="AD31" s="150">
        <f t="shared" si="0"/>
        <v>16</v>
      </c>
      <c r="AE31">
        <f t="shared" si="1"/>
        <v>17</v>
      </c>
      <c r="AI31" s="31"/>
      <c r="AQ31" s="34"/>
    </row>
    <row r="32" spans="1:44" ht="15.75" customHeight="1" x14ac:dyDescent="0.2">
      <c r="A32" s="246"/>
      <c r="B32" s="252" t="s">
        <v>343</v>
      </c>
      <c r="C32" s="242">
        <v>17</v>
      </c>
      <c r="D32" s="249" t="s">
        <v>19</v>
      </c>
      <c r="E32" s="261" t="s">
        <v>20</v>
      </c>
      <c r="F32" s="261" t="s">
        <v>21</v>
      </c>
      <c r="G32" s="261"/>
      <c r="H32" s="261" t="s">
        <v>23</v>
      </c>
      <c r="I32" s="261"/>
      <c r="J32" s="263"/>
      <c r="K32" s="261" t="s">
        <v>26</v>
      </c>
      <c r="L32" s="261" t="s">
        <v>379</v>
      </c>
      <c r="M32" s="261" t="s">
        <v>28</v>
      </c>
      <c r="N32" s="261" t="s">
        <v>29</v>
      </c>
      <c r="O32" s="261" t="s">
        <v>33</v>
      </c>
      <c r="P32" s="261"/>
      <c r="Q32" s="263"/>
      <c r="R32" s="261" t="s">
        <v>381</v>
      </c>
      <c r="S32" s="261" t="s">
        <v>382</v>
      </c>
      <c r="T32" s="264" t="s">
        <v>383</v>
      </c>
      <c r="U32" s="261" t="s">
        <v>384</v>
      </c>
      <c r="V32" s="261" t="s">
        <v>385</v>
      </c>
      <c r="W32" s="261" t="s">
        <v>386</v>
      </c>
      <c r="X32" s="261" t="s">
        <v>387</v>
      </c>
      <c r="Y32" s="261" t="s">
        <v>388</v>
      </c>
      <c r="Z32" s="261" t="s">
        <v>389</v>
      </c>
      <c r="AA32" s="270"/>
      <c r="AB32" s="147"/>
      <c r="AC32" s="270"/>
      <c r="AD32" s="150">
        <f t="shared" si="0"/>
        <v>16</v>
      </c>
      <c r="AE32">
        <f t="shared" si="1"/>
        <v>17</v>
      </c>
      <c r="AI32" s="31"/>
    </row>
    <row r="33" spans="1:43" ht="15.75" customHeight="1" x14ac:dyDescent="0.2">
      <c r="A33" s="246"/>
      <c r="B33" s="252" t="s">
        <v>18</v>
      </c>
      <c r="C33" s="242">
        <v>17</v>
      </c>
      <c r="D33" s="249" t="s">
        <v>19</v>
      </c>
      <c r="E33" s="261" t="s">
        <v>20</v>
      </c>
      <c r="F33" s="261" t="s">
        <v>21</v>
      </c>
      <c r="G33" s="261" t="s">
        <v>22</v>
      </c>
      <c r="H33" s="261" t="s">
        <v>23</v>
      </c>
      <c r="I33" s="261" t="s">
        <v>24</v>
      </c>
      <c r="J33" s="261" t="s">
        <v>25</v>
      </c>
      <c r="K33" s="261" t="s">
        <v>26</v>
      </c>
      <c r="L33" s="261" t="s">
        <v>379</v>
      </c>
      <c r="M33" s="261" t="s">
        <v>28</v>
      </c>
      <c r="N33" s="261" t="s">
        <v>29</v>
      </c>
      <c r="O33" s="261" t="s">
        <v>33</v>
      </c>
      <c r="P33" s="263"/>
      <c r="Q33" s="261" t="s">
        <v>30</v>
      </c>
      <c r="R33" s="261" t="s">
        <v>381</v>
      </c>
      <c r="S33" s="261" t="s">
        <v>382</v>
      </c>
      <c r="T33" s="261"/>
      <c r="U33" s="261" t="s">
        <v>384</v>
      </c>
      <c r="V33" s="261" t="s">
        <v>385</v>
      </c>
      <c r="W33" s="264" t="s">
        <v>386</v>
      </c>
      <c r="X33" s="261"/>
      <c r="Y33" s="261"/>
      <c r="Z33" s="177"/>
      <c r="AA33" s="270"/>
      <c r="AB33" s="270"/>
      <c r="AC33" s="138"/>
      <c r="AD33" s="150">
        <f t="shared" si="0"/>
        <v>15</v>
      </c>
      <c r="AE33">
        <f t="shared" si="1"/>
        <v>17</v>
      </c>
      <c r="AM33" s="31"/>
      <c r="AN33" s="31"/>
      <c r="AO33" s="31"/>
      <c r="AP33" s="31"/>
    </row>
    <row r="34" spans="1:43" ht="15.75" customHeight="1" x14ac:dyDescent="0.2">
      <c r="A34" s="295">
        <v>27</v>
      </c>
      <c r="B34" s="252" t="s">
        <v>87</v>
      </c>
      <c r="C34" s="242">
        <v>17</v>
      </c>
      <c r="D34" s="249"/>
      <c r="E34" s="261" t="s">
        <v>20</v>
      </c>
      <c r="F34" s="261" t="s">
        <v>21</v>
      </c>
      <c r="G34" s="261" t="s">
        <v>22</v>
      </c>
      <c r="H34" s="261" t="s">
        <v>23</v>
      </c>
      <c r="I34" s="261" t="s">
        <v>24</v>
      </c>
      <c r="J34" s="263"/>
      <c r="K34" s="263"/>
      <c r="L34" s="261" t="s">
        <v>379</v>
      </c>
      <c r="M34" s="176"/>
      <c r="N34" s="261" t="s">
        <v>29</v>
      </c>
      <c r="O34" s="261" t="s">
        <v>33</v>
      </c>
      <c r="P34" s="261" t="s">
        <v>380</v>
      </c>
      <c r="Q34" s="261" t="s">
        <v>30</v>
      </c>
      <c r="R34" s="261"/>
      <c r="S34" s="261" t="s">
        <v>382</v>
      </c>
      <c r="T34" s="261" t="s">
        <v>383</v>
      </c>
      <c r="U34" s="261" t="s">
        <v>384</v>
      </c>
      <c r="V34" s="264" t="s">
        <v>385</v>
      </c>
      <c r="W34" s="264" t="s">
        <v>386</v>
      </c>
      <c r="X34" s="296"/>
      <c r="Y34" s="261" t="s">
        <v>388</v>
      </c>
      <c r="Z34" s="261"/>
      <c r="AA34" s="270"/>
      <c r="AB34" s="270"/>
      <c r="AC34" s="270"/>
      <c r="AD34" s="150">
        <f t="shared" si="0"/>
        <v>14</v>
      </c>
      <c r="AE34">
        <f t="shared" si="1"/>
        <v>16</v>
      </c>
      <c r="AI34" s="31"/>
    </row>
    <row r="35" spans="1:43" ht="15.75" hidden="1" customHeight="1" x14ac:dyDescent="0.2">
      <c r="A35" s="253"/>
      <c r="B35" s="252" t="s">
        <v>66</v>
      </c>
      <c r="C35" s="242"/>
      <c r="D35" s="249"/>
      <c r="E35" s="261"/>
      <c r="F35" s="261"/>
      <c r="G35" s="68"/>
      <c r="H35" s="68"/>
      <c r="I35" s="68"/>
      <c r="J35" s="263"/>
      <c r="K35" s="261"/>
      <c r="L35" s="261"/>
      <c r="M35" s="261"/>
      <c r="N35" s="261"/>
      <c r="O35" s="261"/>
      <c r="P35" s="124"/>
      <c r="Q35" s="261"/>
      <c r="R35" s="264"/>
      <c r="S35" s="264"/>
      <c r="T35" s="261"/>
      <c r="U35" s="264"/>
      <c r="V35" s="131"/>
      <c r="W35" s="264"/>
      <c r="X35" s="265"/>
      <c r="Y35" s="264"/>
      <c r="Z35" s="264"/>
      <c r="AA35" s="270"/>
      <c r="AB35" s="270"/>
      <c r="AC35" s="270"/>
      <c r="AD35" s="150">
        <f t="shared" si="0"/>
        <v>0</v>
      </c>
      <c r="AE35">
        <f t="shared" si="1"/>
        <v>0</v>
      </c>
    </row>
    <row r="36" spans="1:43" ht="15.75" customHeight="1" x14ac:dyDescent="0.2">
      <c r="A36" s="246"/>
      <c r="B36" s="252" t="s">
        <v>177</v>
      </c>
      <c r="C36" s="242">
        <v>17</v>
      </c>
      <c r="D36" s="249"/>
      <c r="E36" s="68"/>
      <c r="F36" s="261" t="s">
        <v>21</v>
      </c>
      <c r="G36" s="261" t="s">
        <v>22</v>
      </c>
      <c r="H36" s="261" t="s">
        <v>23</v>
      </c>
      <c r="I36" s="261"/>
      <c r="J36" s="142"/>
      <c r="K36" s="261" t="s">
        <v>26</v>
      </c>
      <c r="L36" s="261" t="s">
        <v>379</v>
      </c>
      <c r="M36" s="261" t="s">
        <v>28</v>
      </c>
      <c r="N36" s="261" t="s">
        <v>29</v>
      </c>
      <c r="O36" s="261" t="s">
        <v>33</v>
      </c>
      <c r="P36" s="142"/>
      <c r="Q36" s="261" t="s">
        <v>30</v>
      </c>
      <c r="R36" s="261" t="s">
        <v>381</v>
      </c>
      <c r="S36" s="261" t="s">
        <v>382</v>
      </c>
      <c r="T36" s="261" t="s">
        <v>383</v>
      </c>
      <c r="U36" s="261" t="s">
        <v>384</v>
      </c>
      <c r="V36" s="261" t="s">
        <v>385</v>
      </c>
      <c r="W36" s="141"/>
      <c r="X36" s="261" t="s">
        <v>387</v>
      </c>
      <c r="Y36" s="261" t="s">
        <v>388</v>
      </c>
      <c r="Z36" s="261" t="s">
        <v>389</v>
      </c>
      <c r="AA36" s="270"/>
      <c r="AB36" s="270"/>
      <c r="AC36" s="138"/>
      <c r="AD36" s="150">
        <f t="shared" si="0"/>
        <v>17</v>
      </c>
      <c r="AE36">
        <f t="shared" si="1"/>
        <v>17</v>
      </c>
    </row>
    <row r="37" spans="1:43" ht="15.75" customHeight="1" x14ac:dyDescent="0.2">
      <c r="A37" s="246">
        <v>29</v>
      </c>
      <c r="B37" s="252" t="s">
        <v>92</v>
      </c>
      <c r="C37" s="242">
        <v>16</v>
      </c>
      <c r="D37" s="249" t="s">
        <v>19</v>
      </c>
      <c r="E37" s="261" t="s">
        <v>20</v>
      </c>
      <c r="F37" s="261" t="s">
        <v>21</v>
      </c>
      <c r="G37" s="261"/>
      <c r="H37" s="261" t="s">
        <v>23</v>
      </c>
      <c r="I37" s="261" t="s">
        <v>24</v>
      </c>
      <c r="J37" s="261"/>
      <c r="K37" s="265" t="s">
        <v>26</v>
      </c>
      <c r="L37" s="261" t="s">
        <v>379</v>
      </c>
      <c r="M37" s="261"/>
      <c r="N37" s="261" t="s">
        <v>29</v>
      </c>
      <c r="O37" s="261" t="s">
        <v>33</v>
      </c>
      <c r="P37" s="261" t="s">
        <v>380</v>
      </c>
      <c r="Q37" s="261" t="s">
        <v>30</v>
      </c>
      <c r="R37" s="261" t="s">
        <v>381</v>
      </c>
      <c r="S37" s="264" t="s">
        <v>382</v>
      </c>
      <c r="T37" s="261"/>
      <c r="U37" s="261" t="s">
        <v>384</v>
      </c>
      <c r="V37" s="261" t="s">
        <v>385</v>
      </c>
      <c r="W37" s="261" t="s">
        <v>386</v>
      </c>
      <c r="X37" s="261" t="s">
        <v>387</v>
      </c>
      <c r="Y37" s="261"/>
      <c r="Z37" s="261"/>
      <c r="AA37" s="221"/>
      <c r="AB37" s="147"/>
      <c r="AC37" s="138"/>
      <c r="AD37" s="150">
        <f t="shared" si="0"/>
        <v>14</v>
      </c>
      <c r="AE37">
        <f t="shared" si="1"/>
        <v>16</v>
      </c>
      <c r="AI37" s="31"/>
      <c r="AQ37" s="34"/>
    </row>
    <row r="38" spans="1:43" ht="15.75" customHeight="1" x14ac:dyDescent="0.2">
      <c r="A38" s="253"/>
      <c r="B38" s="252" t="s">
        <v>91</v>
      </c>
      <c r="C38" s="242">
        <v>16</v>
      </c>
      <c r="D38" s="249" t="s">
        <v>19</v>
      </c>
      <c r="E38" s="261"/>
      <c r="F38" s="261" t="s">
        <v>21</v>
      </c>
      <c r="G38" s="261"/>
      <c r="H38" s="261" t="s">
        <v>23</v>
      </c>
      <c r="I38" s="261" t="s">
        <v>24</v>
      </c>
      <c r="J38" s="261"/>
      <c r="K38" s="261" t="s">
        <v>26</v>
      </c>
      <c r="L38" s="261" t="s">
        <v>379</v>
      </c>
      <c r="M38" s="261" t="s">
        <v>28</v>
      </c>
      <c r="N38" s="261" t="s">
        <v>29</v>
      </c>
      <c r="O38" s="261"/>
      <c r="P38" s="261" t="s">
        <v>380</v>
      </c>
      <c r="Q38" s="261" t="s">
        <v>30</v>
      </c>
      <c r="R38" s="261" t="s">
        <v>381</v>
      </c>
      <c r="S38" s="261"/>
      <c r="T38" s="142"/>
      <c r="U38" s="261" t="s">
        <v>384</v>
      </c>
      <c r="V38" s="261" t="s">
        <v>385</v>
      </c>
      <c r="W38" s="261" t="s">
        <v>386</v>
      </c>
      <c r="X38" s="261" t="s">
        <v>387</v>
      </c>
      <c r="Y38" s="264" t="s">
        <v>388</v>
      </c>
      <c r="Z38" s="261" t="s">
        <v>389</v>
      </c>
      <c r="AA38" s="270"/>
      <c r="AB38" s="270"/>
      <c r="AC38" s="270"/>
      <c r="AD38" s="150">
        <f t="shared" si="0"/>
        <v>15</v>
      </c>
      <c r="AE38">
        <f t="shared" si="1"/>
        <v>16</v>
      </c>
      <c r="AI38" s="31"/>
    </row>
    <row r="39" spans="1:43" ht="15.75" customHeight="1" x14ac:dyDescent="0.2">
      <c r="A39" s="253"/>
      <c r="B39" s="250" t="s">
        <v>224</v>
      </c>
      <c r="C39" s="242">
        <v>16</v>
      </c>
      <c r="D39" s="249" t="s">
        <v>19</v>
      </c>
      <c r="E39" s="68"/>
      <c r="F39" s="261" t="s">
        <v>21</v>
      </c>
      <c r="G39" s="261" t="s">
        <v>22</v>
      </c>
      <c r="H39" s="261" t="s">
        <v>23</v>
      </c>
      <c r="I39" s="261" t="s">
        <v>24</v>
      </c>
      <c r="J39" s="142"/>
      <c r="K39" s="263"/>
      <c r="L39" s="261" t="s">
        <v>379</v>
      </c>
      <c r="M39" s="261" t="s">
        <v>28</v>
      </c>
      <c r="N39" s="261" t="s">
        <v>29</v>
      </c>
      <c r="O39" s="261" t="s">
        <v>33</v>
      </c>
      <c r="P39" s="261" t="s">
        <v>19</v>
      </c>
      <c r="Q39" s="263"/>
      <c r="R39" s="261" t="s">
        <v>381</v>
      </c>
      <c r="S39" s="261" t="s">
        <v>382</v>
      </c>
      <c r="T39" s="263"/>
      <c r="U39" s="261" t="s">
        <v>384</v>
      </c>
      <c r="V39" s="264" t="s">
        <v>385</v>
      </c>
      <c r="W39" s="261" t="s">
        <v>386</v>
      </c>
      <c r="X39" s="261" t="s">
        <v>387</v>
      </c>
      <c r="Y39" s="264" t="s">
        <v>388</v>
      </c>
      <c r="Z39" s="261" t="s">
        <v>389</v>
      </c>
      <c r="AA39" s="221"/>
      <c r="AB39" s="147"/>
      <c r="AC39" s="270"/>
      <c r="AD39" s="150">
        <f t="shared" si="0"/>
        <v>16</v>
      </c>
      <c r="AE39">
        <f t="shared" si="1"/>
        <v>17</v>
      </c>
      <c r="AM39" s="31"/>
      <c r="AN39" s="31"/>
      <c r="AO39" s="31"/>
      <c r="AP39" s="31"/>
      <c r="AQ39" s="34"/>
    </row>
    <row r="40" spans="1:43" ht="15.75" customHeight="1" x14ac:dyDescent="0.2">
      <c r="A40" s="253">
        <v>32</v>
      </c>
      <c r="B40" s="252" t="s">
        <v>56</v>
      </c>
      <c r="C40" s="242">
        <v>15</v>
      </c>
      <c r="D40" s="251" t="s">
        <v>42</v>
      </c>
      <c r="E40" s="261" t="s">
        <v>20</v>
      </c>
      <c r="F40" s="261" t="s">
        <v>21</v>
      </c>
      <c r="G40" s="261" t="s">
        <v>22</v>
      </c>
      <c r="H40" s="261" t="s">
        <v>23</v>
      </c>
      <c r="I40" s="261" t="s">
        <v>24</v>
      </c>
      <c r="J40" s="261"/>
      <c r="K40" s="261"/>
      <c r="L40" s="261" t="s">
        <v>379</v>
      </c>
      <c r="M40" s="261" t="s">
        <v>28</v>
      </c>
      <c r="N40" s="261" t="s">
        <v>29</v>
      </c>
      <c r="O40" s="261"/>
      <c r="P40" s="261"/>
      <c r="Q40" s="261" t="s">
        <v>30</v>
      </c>
      <c r="R40" s="261" t="s">
        <v>381</v>
      </c>
      <c r="S40" s="261" t="s">
        <v>382</v>
      </c>
      <c r="T40" s="142"/>
      <c r="U40" s="261" t="s">
        <v>384</v>
      </c>
      <c r="V40" s="261" t="s">
        <v>385</v>
      </c>
      <c r="W40" s="261"/>
      <c r="X40" s="261" t="s">
        <v>387</v>
      </c>
      <c r="Y40" s="255"/>
      <c r="Z40" s="264" t="s">
        <v>389</v>
      </c>
      <c r="AA40" s="270"/>
      <c r="AB40" s="270"/>
      <c r="AC40" s="270"/>
      <c r="AD40" s="150">
        <f t="shared" ref="AD40:AD71" si="2">COUNTA(F40:I40,K40:O40,Q40:AC40)</f>
        <v>14</v>
      </c>
      <c r="AE40">
        <f t="shared" ref="AE40:AE71" si="3">COUNTA(E40:AC40)</f>
        <v>15</v>
      </c>
      <c r="AM40" s="31"/>
      <c r="AN40" s="31"/>
      <c r="AO40" s="31"/>
      <c r="AP40" s="31"/>
    </row>
    <row r="41" spans="1:43" ht="15.75" customHeight="1" x14ac:dyDescent="0.2">
      <c r="A41" s="253">
        <v>33</v>
      </c>
      <c r="B41" s="252" t="s">
        <v>90</v>
      </c>
      <c r="C41" s="242">
        <v>15</v>
      </c>
      <c r="D41" s="249" t="s">
        <v>19</v>
      </c>
      <c r="E41" s="261" t="s">
        <v>20</v>
      </c>
      <c r="F41" s="261" t="s">
        <v>21</v>
      </c>
      <c r="G41" s="261" t="s">
        <v>22</v>
      </c>
      <c r="H41" s="261"/>
      <c r="I41" s="261" t="s">
        <v>24</v>
      </c>
      <c r="J41" s="264" t="s">
        <v>25</v>
      </c>
      <c r="K41" s="261" t="s">
        <v>26</v>
      </c>
      <c r="L41" s="261" t="s">
        <v>379</v>
      </c>
      <c r="M41" s="264" t="s">
        <v>28</v>
      </c>
      <c r="N41" s="261" t="s">
        <v>29</v>
      </c>
      <c r="O41" s="261"/>
      <c r="P41" s="261" t="s">
        <v>380</v>
      </c>
      <c r="Q41" s="264" t="s">
        <v>30</v>
      </c>
      <c r="R41" s="261"/>
      <c r="S41" s="263"/>
      <c r="T41" s="261"/>
      <c r="U41" s="221"/>
      <c r="V41" s="264" t="s">
        <v>385</v>
      </c>
      <c r="W41" s="264" t="s">
        <v>386</v>
      </c>
      <c r="X41" s="261" t="s">
        <v>387</v>
      </c>
      <c r="Y41" s="298"/>
      <c r="Z41" s="261" t="s">
        <v>389</v>
      </c>
      <c r="AA41" s="270"/>
      <c r="AB41" s="270"/>
      <c r="AC41" s="270"/>
      <c r="AD41" s="150">
        <f t="shared" si="2"/>
        <v>12</v>
      </c>
      <c r="AE41">
        <f t="shared" si="3"/>
        <v>15</v>
      </c>
      <c r="AI41" s="31"/>
    </row>
    <row r="42" spans="1:43" ht="15.75" customHeight="1" x14ac:dyDescent="0.2">
      <c r="A42" s="253">
        <v>34</v>
      </c>
      <c r="B42" s="252" t="s">
        <v>35</v>
      </c>
      <c r="C42" s="242">
        <v>14</v>
      </c>
      <c r="D42" s="249" t="s">
        <v>36</v>
      </c>
      <c r="E42" s="261" t="s">
        <v>20</v>
      </c>
      <c r="F42" s="261" t="s">
        <v>21</v>
      </c>
      <c r="G42" s="261" t="s">
        <v>22</v>
      </c>
      <c r="H42" s="261" t="s">
        <v>23</v>
      </c>
      <c r="I42" s="68"/>
      <c r="J42" s="261" t="s">
        <v>25</v>
      </c>
      <c r="K42" s="261" t="s">
        <v>26</v>
      </c>
      <c r="L42" s="261"/>
      <c r="M42" s="261" t="s">
        <v>28</v>
      </c>
      <c r="N42" s="261"/>
      <c r="O42" s="261" t="s">
        <v>33</v>
      </c>
      <c r="P42" s="264" t="s">
        <v>380</v>
      </c>
      <c r="Q42" s="264" t="s">
        <v>30</v>
      </c>
      <c r="R42" s="263"/>
      <c r="S42" s="261"/>
      <c r="T42" s="264" t="s">
        <v>383</v>
      </c>
      <c r="U42" s="261" t="s">
        <v>384</v>
      </c>
      <c r="V42" s="261"/>
      <c r="W42" s="264" t="s">
        <v>386</v>
      </c>
      <c r="X42" s="261" t="s">
        <v>387</v>
      </c>
      <c r="Y42" s="298"/>
      <c r="Z42" s="176"/>
      <c r="AA42" s="221"/>
      <c r="AB42" s="270"/>
      <c r="AC42" s="270"/>
      <c r="AD42" s="150">
        <f t="shared" si="2"/>
        <v>11</v>
      </c>
      <c r="AE42">
        <f t="shared" si="3"/>
        <v>14</v>
      </c>
    </row>
    <row r="43" spans="1:43" ht="15.75" customHeight="1" x14ac:dyDescent="0.2">
      <c r="A43" s="128">
        <v>35</v>
      </c>
      <c r="B43" s="252" t="s">
        <v>60</v>
      </c>
      <c r="C43" s="242">
        <v>14</v>
      </c>
      <c r="D43" s="249"/>
      <c r="E43" s="261" t="s">
        <v>20</v>
      </c>
      <c r="F43" s="261" t="s">
        <v>21</v>
      </c>
      <c r="G43" s="261" t="s">
        <v>22</v>
      </c>
      <c r="H43" s="261" t="s">
        <v>23</v>
      </c>
      <c r="I43" s="261" t="s">
        <v>24</v>
      </c>
      <c r="J43" s="261"/>
      <c r="K43" s="261" t="s">
        <v>26</v>
      </c>
      <c r="L43" s="261"/>
      <c r="M43" s="261"/>
      <c r="N43" s="261" t="s">
        <v>29</v>
      </c>
      <c r="O43" s="261"/>
      <c r="P43" s="261"/>
      <c r="Q43" s="264" t="s">
        <v>30</v>
      </c>
      <c r="R43" s="261" t="s">
        <v>381</v>
      </c>
      <c r="S43" s="263"/>
      <c r="T43" s="261" t="s">
        <v>383</v>
      </c>
      <c r="U43" s="141"/>
      <c r="V43" s="221"/>
      <c r="W43" s="176"/>
      <c r="X43" s="261" t="s">
        <v>387</v>
      </c>
      <c r="Y43" s="264"/>
      <c r="Z43" s="221"/>
      <c r="AA43" s="131"/>
      <c r="AB43" s="270"/>
      <c r="AC43" s="270"/>
      <c r="AD43" s="150">
        <f t="shared" si="2"/>
        <v>10</v>
      </c>
      <c r="AE43">
        <f t="shared" si="3"/>
        <v>11</v>
      </c>
      <c r="AM43" s="31"/>
      <c r="AN43" s="31"/>
      <c r="AO43" s="31"/>
      <c r="AP43" s="31"/>
    </row>
    <row r="44" spans="1:43" ht="15.75" customHeight="1" x14ac:dyDescent="0.2">
      <c r="A44" s="253">
        <v>36</v>
      </c>
      <c r="B44" s="252" t="s">
        <v>160</v>
      </c>
      <c r="C44" s="242">
        <v>13</v>
      </c>
      <c r="D44" s="249" t="s">
        <v>36</v>
      </c>
      <c r="E44" s="261"/>
      <c r="F44" s="68"/>
      <c r="G44" s="261" t="s">
        <v>22</v>
      </c>
      <c r="H44" s="261" t="s">
        <v>23</v>
      </c>
      <c r="I44" s="261"/>
      <c r="J44" s="147"/>
      <c r="K44" s="263"/>
      <c r="L44" s="261" t="s">
        <v>379</v>
      </c>
      <c r="M44" s="261" t="s">
        <v>28</v>
      </c>
      <c r="N44" s="263"/>
      <c r="O44" s="261" t="s">
        <v>33</v>
      </c>
      <c r="P44" s="261" t="s">
        <v>380</v>
      </c>
      <c r="Q44" s="261" t="s">
        <v>30</v>
      </c>
      <c r="R44" s="261" t="s">
        <v>381</v>
      </c>
      <c r="S44" s="261" t="s">
        <v>382</v>
      </c>
      <c r="T44" s="261" t="s">
        <v>383</v>
      </c>
      <c r="U44" s="261"/>
      <c r="V44" s="261" t="s">
        <v>385</v>
      </c>
      <c r="W44" s="176"/>
      <c r="X44" s="264"/>
      <c r="Y44" s="261" t="s">
        <v>388</v>
      </c>
      <c r="Z44" s="264" t="s">
        <v>389</v>
      </c>
      <c r="AA44" s="270"/>
      <c r="AB44" s="147"/>
      <c r="AC44" s="138"/>
      <c r="AD44" s="150">
        <f t="shared" si="2"/>
        <v>12</v>
      </c>
      <c r="AE44">
        <f t="shared" si="3"/>
        <v>13</v>
      </c>
      <c r="AM44" s="31"/>
      <c r="AN44" s="31"/>
      <c r="AO44" s="31"/>
      <c r="AP44" s="31"/>
    </row>
    <row r="45" spans="1:43" ht="15.75" customHeight="1" x14ac:dyDescent="0.2">
      <c r="A45" s="253">
        <v>37</v>
      </c>
      <c r="B45" s="252" t="s">
        <v>67</v>
      </c>
      <c r="C45" s="242">
        <v>13</v>
      </c>
      <c r="D45" s="249" t="s">
        <v>19</v>
      </c>
      <c r="E45" s="261" t="s">
        <v>20</v>
      </c>
      <c r="F45" s="261" t="s">
        <v>21</v>
      </c>
      <c r="G45" s="261" t="s">
        <v>22</v>
      </c>
      <c r="H45" s="261" t="s">
        <v>23</v>
      </c>
      <c r="I45" s="261" t="s">
        <v>24</v>
      </c>
      <c r="J45" s="263"/>
      <c r="K45" s="261" t="s">
        <v>26</v>
      </c>
      <c r="L45" s="261" t="s">
        <v>379</v>
      </c>
      <c r="M45" s="261"/>
      <c r="N45" s="261"/>
      <c r="O45" s="261" t="s">
        <v>33</v>
      </c>
      <c r="P45" s="261" t="s">
        <v>380</v>
      </c>
      <c r="Q45" s="261" t="s">
        <v>30</v>
      </c>
      <c r="R45" s="261" t="s">
        <v>381</v>
      </c>
      <c r="S45" s="261" t="s">
        <v>382</v>
      </c>
      <c r="T45" s="261"/>
      <c r="U45" s="261"/>
      <c r="V45" s="176"/>
      <c r="W45" s="131"/>
      <c r="X45" s="264"/>
      <c r="Y45" s="261" t="s">
        <v>388</v>
      </c>
      <c r="Z45" s="264"/>
      <c r="AA45" s="221"/>
      <c r="AB45" s="147"/>
      <c r="AC45" s="138"/>
      <c r="AD45" s="150">
        <f t="shared" si="2"/>
        <v>11</v>
      </c>
      <c r="AE45">
        <f t="shared" si="3"/>
        <v>13</v>
      </c>
      <c r="AI45" s="31"/>
    </row>
    <row r="46" spans="1:43" ht="15.75" customHeight="1" x14ac:dyDescent="0.2">
      <c r="A46" s="246"/>
      <c r="B46" s="252" t="s">
        <v>223</v>
      </c>
      <c r="C46" s="242">
        <v>13</v>
      </c>
      <c r="D46" s="249" t="s">
        <v>19</v>
      </c>
      <c r="E46" s="261" t="s">
        <v>20</v>
      </c>
      <c r="F46" s="68"/>
      <c r="G46" s="68"/>
      <c r="H46" s="261" t="s">
        <v>23</v>
      </c>
      <c r="I46" s="261" t="s">
        <v>24</v>
      </c>
      <c r="J46" s="147"/>
      <c r="K46" s="261" t="s">
        <v>26</v>
      </c>
      <c r="L46" s="261"/>
      <c r="M46" s="261" t="s">
        <v>28</v>
      </c>
      <c r="N46" s="261" t="s">
        <v>29</v>
      </c>
      <c r="O46" s="261" t="s">
        <v>33</v>
      </c>
      <c r="P46" s="263"/>
      <c r="Q46" s="263"/>
      <c r="R46" s="261" t="s">
        <v>381</v>
      </c>
      <c r="S46" s="261" t="s">
        <v>382</v>
      </c>
      <c r="T46" s="261" t="s">
        <v>383</v>
      </c>
      <c r="U46" s="261" t="s">
        <v>384</v>
      </c>
      <c r="V46" s="176"/>
      <c r="W46" s="221"/>
      <c r="X46" s="264" t="s">
        <v>387</v>
      </c>
      <c r="Y46" s="264" t="s">
        <v>388</v>
      </c>
      <c r="Z46" s="264"/>
      <c r="AA46" s="131"/>
      <c r="AB46" s="138"/>
      <c r="AC46" s="270"/>
      <c r="AD46" s="150">
        <f t="shared" si="2"/>
        <v>12</v>
      </c>
      <c r="AE46">
        <f t="shared" si="3"/>
        <v>13</v>
      </c>
    </row>
    <row r="47" spans="1:43" ht="15.75" customHeight="1" x14ac:dyDescent="0.2">
      <c r="A47" s="253">
        <v>39</v>
      </c>
      <c r="B47" s="252" t="s">
        <v>123</v>
      </c>
      <c r="C47" s="242">
        <v>13</v>
      </c>
      <c r="D47" s="249"/>
      <c r="E47" s="261" t="s">
        <v>20</v>
      </c>
      <c r="F47" s="261" t="s">
        <v>21</v>
      </c>
      <c r="G47" s="261"/>
      <c r="H47" s="261"/>
      <c r="I47" s="261" t="s">
        <v>24</v>
      </c>
      <c r="J47" s="263"/>
      <c r="K47" s="261" t="s">
        <v>26</v>
      </c>
      <c r="L47" s="261" t="s">
        <v>379</v>
      </c>
      <c r="M47" s="261"/>
      <c r="N47" s="261" t="s">
        <v>29</v>
      </c>
      <c r="O47" s="261" t="s">
        <v>33</v>
      </c>
      <c r="P47" s="261" t="s">
        <v>380</v>
      </c>
      <c r="Q47" s="261"/>
      <c r="R47" s="261" t="s">
        <v>381</v>
      </c>
      <c r="S47" s="142"/>
      <c r="T47" s="261" t="s">
        <v>383</v>
      </c>
      <c r="U47" s="176"/>
      <c r="V47" s="176"/>
      <c r="W47" s="264" t="s">
        <v>386</v>
      </c>
      <c r="X47" s="261" t="s">
        <v>387</v>
      </c>
      <c r="Y47" s="261"/>
      <c r="Z47" s="264" t="s">
        <v>389</v>
      </c>
      <c r="AA47" s="270"/>
      <c r="AB47" s="147"/>
      <c r="AC47" s="270"/>
      <c r="AD47" s="150">
        <f t="shared" si="2"/>
        <v>11</v>
      </c>
      <c r="AE47">
        <f t="shared" si="3"/>
        <v>13</v>
      </c>
    </row>
    <row r="48" spans="1:43" ht="15.75" customHeight="1" x14ac:dyDescent="0.2">
      <c r="A48" s="246"/>
      <c r="B48" s="252" t="s">
        <v>263</v>
      </c>
      <c r="C48" s="242">
        <v>13</v>
      </c>
      <c r="D48" s="249"/>
      <c r="E48" s="261"/>
      <c r="F48" s="261" t="s">
        <v>21</v>
      </c>
      <c r="G48" s="68"/>
      <c r="H48" s="261" t="s">
        <v>23</v>
      </c>
      <c r="I48" s="261" t="s">
        <v>24</v>
      </c>
      <c r="J48" s="263"/>
      <c r="K48" s="263"/>
      <c r="L48" s="264" t="s">
        <v>379</v>
      </c>
      <c r="M48" s="261" t="s">
        <v>28</v>
      </c>
      <c r="N48" s="261" t="s">
        <v>29</v>
      </c>
      <c r="O48" s="261" t="s">
        <v>33</v>
      </c>
      <c r="P48" s="264"/>
      <c r="Q48" s="124"/>
      <c r="R48" s="261" t="s">
        <v>381</v>
      </c>
      <c r="S48" s="261"/>
      <c r="T48" s="261" t="s">
        <v>383</v>
      </c>
      <c r="U48" s="176"/>
      <c r="V48" s="221"/>
      <c r="W48" s="264" t="s">
        <v>386</v>
      </c>
      <c r="X48" s="261" t="s">
        <v>387</v>
      </c>
      <c r="Y48" s="261" t="s">
        <v>388</v>
      </c>
      <c r="Z48" s="133"/>
      <c r="AA48" s="131"/>
      <c r="AB48" s="270"/>
      <c r="AC48" s="138"/>
      <c r="AD48" s="150">
        <f t="shared" si="2"/>
        <v>12</v>
      </c>
      <c r="AE48">
        <f t="shared" si="3"/>
        <v>12</v>
      </c>
    </row>
    <row r="49" spans="1:34" ht="15.75" customHeight="1" x14ac:dyDescent="0.2">
      <c r="A49" s="253"/>
      <c r="B49" s="250" t="s">
        <v>183</v>
      </c>
      <c r="C49" s="242">
        <v>13</v>
      </c>
      <c r="D49" s="249"/>
      <c r="E49" s="261"/>
      <c r="F49" s="261" t="s">
        <v>21</v>
      </c>
      <c r="G49" s="261" t="s">
        <v>22</v>
      </c>
      <c r="H49" s="261" t="s">
        <v>23</v>
      </c>
      <c r="I49" s="68"/>
      <c r="J49" s="263"/>
      <c r="K49" s="265" t="s">
        <v>26</v>
      </c>
      <c r="L49" s="261" t="s">
        <v>379</v>
      </c>
      <c r="M49" s="261" t="s">
        <v>28</v>
      </c>
      <c r="N49" s="261" t="s">
        <v>29</v>
      </c>
      <c r="O49" s="261" t="s">
        <v>33</v>
      </c>
      <c r="P49" s="261" t="s">
        <v>380</v>
      </c>
      <c r="Q49" s="142"/>
      <c r="R49" s="261" t="s">
        <v>381</v>
      </c>
      <c r="S49" s="263"/>
      <c r="T49" s="261" t="s">
        <v>383</v>
      </c>
      <c r="U49" s="141"/>
      <c r="V49" s="264" t="s">
        <v>385</v>
      </c>
      <c r="W49" s="141"/>
      <c r="X49" s="296"/>
      <c r="Y49" s="261" t="s">
        <v>388</v>
      </c>
      <c r="Z49" s="261"/>
      <c r="AA49" s="270"/>
      <c r="AB49" s="270"/>
      <c r="AC49" s="138"/>
      <c r="AD49" s="150">
        <f t="shared" si="2"/>
        <v>12</v>
      </c>
      <c r="AE49">
        <f t="shared" si="3"/>
        <v>13</v>
      </c>
    </row>
    <row r="50" spans="1:34" ht="15.75" customHeight="1" x14ac:dyDescent="0.2">
      <c r="A50" s="246">
        <v>42</v>
      </c>
      <c r="B50" s="252" t="s">
        <v>94</v>
      </c>
      <c r="C50" s="242">
        <v>12</v>
      </c>
      <c r="D50" s="249" t="s">
        <v>340</v>
      </c>
      <c r="E50" s="261" t="s">
        <v>20</v>
      </c>
      <c r="F50" s="261" t="s">
        <v>21</v>
      </c>
      <c r="G50" s="261" t="s">
        <v>22</v>
      </c>
      <c r="H50" s="261" t="s">
        <v>23</v>
      </c>
      <c r="I50" s="70"/>
      <c r="J50" s="264" t="s">
        <v>25</v>
      </c>
      <c r="K50" s="207"/>
      <c r="L50" s="261" t="s">
        <v>379</v>
      </c>
      <c r="M50" s="261" t="s">
        <v>28</v>
      </c>
      <c r="N50" s="263"/>
      <c r="O50" s="263"/>
      <c r="P50" s="261" t="s">
        <v>19</v>
      </c>
      <c r="Q50" s="264" t="s">
        <v>30</v>
      </c>
      <c r="R50" s="261"/>
      <c r="S50" s="264" t="s">
        <v>382</v>
      </c>
      <c r="T50" s="261"/>
      <c r="U50" s="264"/>
      <c r="V50" s="131"/>
      <c r="W50" s="141"/>
      <c r="X50" s="265" t="s">
        <v>387</v>
      </c>
      <c r="Y50" s="261" t="s">
        <v>388</v>
      </c>
      <c r="Z50" s="261" t="s">
        <v>389</v>
      </c>
      <c r="AA50" s="270"/>
      <c r="AB50" s="270"/>
      <c r="AC50" s="270"/>
      <c r="AD50" s="150">
        <f t="shared" si="2"/>
        <v>10</v>
      </c>
      <c r="AE50">
        <f t="shared" si="3"/>
        <v>13</v>
      </c>
    </row>
    <row r="51" spans="1:34" ht="15.75" customHeight="1" x14ac:dyDescent="0.2">
      <c r="A51" s="246">
        <v>43</v>
      </c>
      <c r="B51" s="252" t="s">
        <v>122</v>
      </c>
      <c r="C51" s="242">
        <v>11</v>
      </c>
      <c r="D51" s="249" t="s">
        <v>19</v>
      </c>
      <c r="E51" s="261" t="s">
        <v>20</v>
      </c>
      <c r="F51" s="68"/>
      <c r="G51" s="261"/>
      <c r="H51" s="261" t="s">
        <v>23</v>
      </c>
      <c r="I51" s="261" t="s">
        <v>24</v>
      </c>
      <c r="J51" s="264" t="s">
        <v>25</v>
      </c>
      <c r="K51" s="263"/>
      <c r="L51" s="263"/>
      <c r="M51" s="261" t="s">
        <v>28</v>
      </c>
      <c r="N51" s="147"/>
      <c r="O51" s="261" t="s">
        <v>33</v>
      </c>
      <c r="P51" s="264" t="s">
        <v>380</v>
      </c>
      <c r="Q51" s="264" t="s">
        <v>30</v>
      </c>
      <c r="R51" s="263"/>
      <c r="S51" s="263"/>
      <c r="T51" s="261" t="s">
        <v>383</v>
      </c>
      <c r="U51" s="261"/>
      <c r="V51" s="264"/>
      <c r="W51" s="264" t="s">
        <v>386</v>
      </c>
      <c r="X51" s="136"/>
      <c r="Y51" s="261" t="s">
        <v>388</v>
      </c>
      <c r="Z51" s="221"/>
      <c r="AA51" s="270"/>
      <c r="AB51" s="147"/>
      <c r="AC51" s="138"/>
      <c r="AD51" s="150">
        <f t="shared" si="2"/>
        <v>8</v>
      </c>
      <c r="AE51">
        <f t="shared" si="3"/>
        <v>11</v>
      </c>
      <c r="AF51" s="6"/>
      <c r="AG51" s="6"/>
      <c r="AH51" s="6"/>
    </row>
    <row r="52" spans="1:34" ht="15.75" customHeight="1" x14ac:dyDescent="0.2">
      <c r="A52" s="246"/>
      <c r="B52" s="252" t="s">
        <v>141</v>
      </c>
      <c r="C52" s="242">
        <v>11</v>
      </c>
      <c r="D52" s="249" t="s">
        <v>19</v>
      </c>
      <c r="E52" s="261" t="s">
        <v>20</v>
      </c>
      <c r="F52" s="261" t="s">
        <v>21</v>
      </c>
      <c r="G52" s="261" t="s">
        <v>22</v>
      </c>
      <c r="H52" s="261" t="s">
        <v>23</v>
      </c>
      <c r="I52" s="70"/>
      <c r="J52" s="147"/>
      <c r="K52" s="263"/>
      <c r="L52" s="263"/>
      <c r="M52" s="261" t="s">
        <v>28</v>
      </c>
      <c r="N52" s="261" t="s">
        <v>29</v>
      </c>
      <c r="O52" s="147"/>
      <c r="P52" s="263"/>
      <c r="Q52" s="261" t="s">
        <v>30</v>
      </c>
      <c r="R52" s="264"/>
      <c r="S52" s="263"/>
      <c r="T52" s="264"/>
      <c r="U52" s="264"/>
      <c r="V52" s="264" t="s">
        <v>385</v>
      </c>
      <c r="W52" s="264" t="s">
        <v>386</v>
      </c>
      <c r="X52" s="261" t="s">
        <v>387</v>
      </c>
      <c r="Y52" s="255"/>
      <c r="Z52" s="264" t="s">
        <v>389</v>
      </c>
      <c r="AA52" s="221"/>
      <c r="AB52" s="147"/>
      <c r="AC52" s="138"/>
      <c r="AD52" s="150">
        <f t="shared" si="2"/>
        <v>10</v>
      </c>
      <c r="AE52">
        <f t="shared" si="3"/>
        <v>11</v>
      </c>
      <c r="AF52" s="6"/>
      <c r="AG52" s="6"/>
      <c r="AH52" s="6"/>
    </row>
    <row r="53" spans="1:34" ht="15.75" customHeight="1" x14ac:dyDescent="0.2">
      <c r="A53" s="253"/>
      <c r="B53" s="252" t="s">
        <v>143</v>
      </c>
      <c r="C53" s="242">
        <v>11</v>
      </c>
      <c r="D53" s="251" t="s">
        <v>19</v>
      </c>
      <c r="E53" s="261" t="s">
        <v>20</v>
      </c>
      <c r="F53" s="68"/>
      <c r="G53" s="261"/>
      <c r="H53" s="261" t="s">
        <v>23</v>
      </c>
      <c r="I53" s="261"/>
      <c r="J53" s="263"/>
      <c r="K53" s="261" t="s">
        <v>26</v>
      </c>
      <c r="L53" s="261" t="s">
        <v>379</v>
      </c>
      <c r="M53" s="261"/>
      <c r="N53" s="261" t="s">
        <v>29</v>
      </c>
      <c r="O53" s="261" t="s">
        <v>33</v>
      </c>
      <c r="P53" s="147" t="s">
        <v>19</v>
      </c>
      <c r="Q53" s="263"/>
      <c r="R53" s="263"/>
      <c r="S53" s="263"/>
      <c r="T53" s="261"/>
      <c r="U53" s="261" t="s">
        <v>384</v>
      </c>
      <c r="V53" s="264" t="s">
        <v>385</v>
      </c>
      <c r="W53" s="261" t="s">
        <v>386</v>
      </c>
      <c r="X53" s="265"/>
      <c r="Y53" s="255" t="s">
        <v>40</v>
      </c>
      <c r="Z53" s="264" t="s">
        <v>389</v>
      </c>
      <c r="AA53" s="221"/>
      <c r="AB53" s="270"/>
      <c r="AC53" s="138"/>
      <c r="AD53" s="150">
        <f t="shared" si="2"/>
        <v>10</v>
      </c>
      <c r="AE53">
        <f t="shared" si="3"/>
        <v>12</v>
      </c>
      <c r="AF53" s="6"/>
      <c r="AG53" s="6"/>
      <c r="AH53" s="6"/>
    </row>
    <row r="54" spans="1:34" ht="15.75" customHeight="1" x14ac:dyDescent="0.2">
      <c r="A54" s="246">
        <v>46</v>
      </c>
      <c r="B54" s="252" t="s">
        <v>243</v>
      </c>
      <c r="C54" s="242">
        <v>10</v>
      </c>
      <c r="D54" s="249" t="s">
        <v>36</v>
      </c>
      <c r="E54" s="261"/>
      <c r="F54" s="261" t="s">
        <v>21</v>
      </c>
      <c r="G54" s="261" t="s">
        <v>22</v>
      </c>
      <c r="H54" s="261" t="s">
        <v>23</v>
      </c>
      <c r="I54" s="261" t="s">
        <v>24</v>
      </c>
      <c r="J54" s="263"/>
      <c r="K54" s="207"/>
      <c r="L54" s="261" t="s">
        <v>379</v>
      </c>
      <c r="M54" s="261" t="s">
        <v>28</v>
      </c>
      <c r="N54" s="261"/>
      <c r="O54" s="142"/>
      <c r="P54" s="142"/>
      <c r="Q54" s="263"/>
      <c r="R54" s="116"/>
      <c r="S54" s="263"/>
      <c r="T54" s="264" t="s">
        <v>383</v>
      </c>
      <c r="U54" s="261" t="s">
        <v>384</v>
      </c>
      <c r="V54" s="221"/>
      <c r="W54" s="131"/>
      <c r="X54" s="263"/>
      <c r="Y54" s="264" t="s">
        <v>388</v>
      </c>
      <c r="Z54" s="70"/>
      <c r="AA54" s="270"/>
      <c r="AB54" s="270"/>
      <c r="AC54" s="138"/>
      <c r="AD54" s="150">
        <f t="shared" si="2"/>
        <v>9</v>
      </c>
      <c r="AE54">
        <f t="shared" si="3"/>
        <v>9</v>
      </c>
      <c r="AF54" s="6"/>
      <c r="AG54" s="6"/>
      <c r="AH54" s="6"/>
    </row>
    <row r="55" spans="1:34" ht="15.75" customHeight="1" x14ac:dyDescent="0.2">
      <c r="A55" s="246"/>
      <c r="B55" s="252" t="s">
        <v>246</v>
      </c>
      <c r="C55" s="242">
        <v>10</v>
      </c>
      <c r="D55" s="249" t="s">
        <v>36</v>
      </c>
      <c r="E55" s="261" t="s">
        <v>20</v>
      </c>
      <c r="F55" s="261"/>
      <c r="G55" s="261" t="s">
        <v>22</v>
      </c>
      <c r="H55" s="68"/>
      <c r="I55" s="261" t="s">
        <v>24</v>
      </c>
      <c r="J55" s="263"/>
      <c r="K55" s="261" t="s">
        <v>26</v>
      </c>
      <c r="L55" s="263"/>
      <c r="M55" s="261" t="s">
        <v>28</v>
      </c>
      <c r="N55" s="261"/>
      <c r="O55" s="261" t="s">
        <v>33</v>
      </c>
      <c r="P55" s="263" t="s">
        <v>19</v>
      </c>
      <c r="Q55" s="263"/>
      <c r="R55" s="142"/>
      <c r="S55" s="147"/>
      <c r="T55" s="261" t="s">
        <v>383</v>
      </c>
      <c r="U55" s="221"/>
      <c r="V55" s="264" t="s">
        <v>385</v>
      </c>
      <c r="W55" s="264"/>
      <c r="X55" s="264" t="s">
        <v>387</v>
      </c>
      <c r="Y55" s="261"/>
      <c r="Z55" s="261" t="s">
        <v>389</v>
      </c>
      <c r="AA55" s="221"/>
      <c r="AB55" s="147"/>
      <c r="AC55" s="138"/>
      <c r="AD55" s="150">
        <f t="shared" si="2"/>
        <v>9</v>
      </c>
      <c r="AE55">
        <f t="shared" si="3"/>
        <v>11</v>
      </c>
      <c r="AF55" s="6"/>
      <c r="AG55" s="6"/>
      <c r="AH55" s="6"/>
    </row>
    <row r="56" spans="1:34" ht="15.75" customHeight="1" x14ac:dyDescent="0.2">
      <c r="A56" s="246">
        <v>48</v>
      </c>
      <c r="B56" s="252" t="s">
        <v>245</v>
      </c>
      <c r="C56" s="242">
        <v>10</v>
      </c>
      <c r="D56" s="249" t="s">
        <v>19</v>
      </c>
      <c r="E56" s="261"/>
      <c r="F56" s="261" t="s">
        <v>21</v>
      </c>
      <c r="G56" s="261" t="s">
        <v>22</v>
      </c>
      <c r="H56" s="68"/>
      <c r="I56" s="261" t="s">
        <v>24</v>
      </c>
      <c r="J56" s="263"/>
      <c r="K56" s="263"/>
      <c r="L56" s="263"/>
      <c r="M56" s="261" t="s">
        <v>28</v>
      </c>
      <c r="N56" s="261" t="s">
        <v>29</v>
      </c>
      <c r="O56" s="264" t="s">
        <v>33</v>
      </c>
      <c r="P56" s="261" t="s">
        <v>380</v>
      </c>
      <c r="Q56" s="142"/>
      <c r="R56" s="261" t="s">
        <v>381</v>
      </c>
      <c r="S56" s="264" t="s">
        <v>382</v>
      </c>
      <c r="T56" s="261" t="s">
        <v>383</v>
      </c>
      <c r="U56" s="131"/>
      <c r="V56" s="264"/>
      <c r="W56" s="264"/>
      <c r="X56" s="296"/>
      <c r="Y56" s="255"/>
      <c r="Z56" s="264"/>
      <c r="AA56" s="270"/>
      <c r="AB56" s="116"/>
      <c r="AC56" s="271"/>
      <c r="AD56" s="150">
        <f t="shared" si="2"/>
        <v>9</v>
      </c>
      <c r="AE56">
        <f t="shared" si="3"/>
        <v>10</v>
      </c>
      <c r="AF56" s="6"/>
      <c r="AG56" s="6"/>
      <c r="AH56" s="6"/>
    </row>
    <row r="57" spans="1:34" ht="15.75" customHeight="1" x14ac:dyDescent="0.2">
      <c r="A57" s="253"/>
      <c r="B57" s="252" t="s">
        <v>153</v>
      </c>
      <c r="C57" s="242">
        <v>10</v>
      </c>
      <c r="D57" s="249" t="s">
        <v>19</v>
      </c>
      <c r="E57" s="68"/>
      <c r="F57" s="261" t="s">
        <v>21</v>
      </c>
      <c r="G57" s="261"/>
      <c r="H57" s="261" t="s">
        <v>23</v>
      </c>
      <c r="I57" s="261" t="s">
        <v>24</v>
      </c>
      <c r="J57" s="261"/>
      <c r="K57" s="261" t="s">
        <v>26</v>
      </c>
      <c r="L57" s="261"/>
      <c r="M57" s="261" t="s">
        <v>28</v>
      </c>
      <c r="N57" s="264" t="s">
        <v>29</v>
      </c>
      <c r="O57" s="261" t="s">
        <v>33</v>
      </c>
      <c r="P57" s="147"/>
      <c r="Q57" s="70"/>
      <c r="R57" s="142"/>
      <c r="S57" s="261" t="s">
        <v>382</v>
      </c>
      <c r="T57" s="261"/>
      <c r="U57" s="131"/>
      <c r="V57" s="261" t="s">
        <v>385</v>
      </c>
      <c r="W57" s="131"/>
      <c r="X57" s="264" t="s">
        <v>387</v>
      </c>
      <c r="Y57" s="264"/>
      <c r="Z57" s="261"/>
      <c r="AA57" s="221"/>
      <c r="AB57" s="147"/>
      <c r="AC57" s="138"/>
      <c r="AD57" s="150">
        <f t="shared" si="2"/>
        <v>10</v>
      </c>
      <c r="AE57">
        <f t="shared" si="3"/>
        <v>10</v>
      </c>
    </row>
    <row r="58" spans="1:34" ht="15.75" customHeight="1" x14ac:dyDescent="0.2">
      <c r="A58" s="253">
        <v>50</v>
      </c>
      <c r="B58" s="252" t="s">
        <v>132</v>
      </c>
      <c r="C58" s="242">
        <v>10</v>
      </c>
      <c r="D58" s="249"/>
      <c r="E58" s="261"/>
      <c r="F58" s="68"/>
      <c r="G58" s="261" t="s">
        <v>22</v>
      </c>
      <c r="H58" s="261" t="s">
        <v>23</v>
      </c>
      <c r="I58" s="68"/>
      <c r="J58" s="147"/>
      <c r="K58" s="261"/>
      <c r="L58" s="261" t="s">
        <v>379</v>
      </c>
      <c r="M58" s="261" t="s">
        <v>28</v>
      </c>
      <c r="N58" s="142"/>
      <c r="O58" s="142"/>
      <c r="P58" s="147"/>
      <c r="Q58" s="70"/>
      <c r="R58" s="264" t="s">
        <v>381</v>
      </c>
      <c r="S58" s="142"/>
      <c r="T58" s="142"/>
      <c r="U58" s="264"/>
      <c r="V58" s="264" t="s">
        <v>385</v>
      </c>
      <c r="W58" s="261" t="s">
        <v>386</v>
      </c>
      <c r="X58" s="261" t="s">
        <v>387</v>
      </c>
      <c r="Y58" s="264" t="s">
        <v>388</v>
      </c>
      <c r="Z58" s="264" t="s">
        <v>389</v>
      </c>
      <c r="AA58" s="221"/>
      <c r="AB58" s="147"/>
      <c r="AC58" s="138"/>
      <c r="AD58" s="150">
        <f t="shared" si="2"/>
        <v>10</v>
      </c>
      <c r="AE58">
        <f t="shared" si="3"/>
        <v>10</v>
      </c>
      <c r="AF58" s="6"/>
      <c r="AG58" s="6"/>
      <c r="AH58" s="6"/>
    </row>
    <row r="59" spans="1:34" ht="15.75" customHeight="1" x14ac:dyDescent="0.2">
      <c r="A59" s="128"/>
      <c r="B59" s="252" t="s">
        <v>121</v>
      </c>
      <c r="C59" s="242">
        <v>10</v>
      </c>
      <c r="D59" s="249"/>
      <c r="E59" s="261" t="s">
        <v>20</v>
      </c>
      <c r="F59" s="261" t="s">
        <v>21</v>
      </c>
      <c r="G59" s="261" t="s">
        <v>22</v>
      </c>
      <c r="H59" s="261"/>
      <c r="I59" s="261" t="s">
        <v>24</v>
      </c>
      <c r="J59" s="142"/>
      <c r="K59" s="261" t="s">
        <v>26</v>
      </c>
      <c r="L59" s="264" t="s">
        <v>379</v>
      </c>
      <c r="M59" s="70"/>
      <c r="N59" s="264"/>
      <c r="O59" s="261" t="s">
        <v>33</v>
      </c>
      <c r="P59" s="264"/>
      <c r="Q59" s="264"/>
      <c r="R59" s="263"/>
      <c r="S59" s="147"/>
      <c r="T59" s="261" t="s">
        <v>383</v>
      </c>
      <c r="U59" s="141"/>
      <c r="V59" s="176"/>
      <c r="W59" s="261"/>
      <c r="X59" s="265" t="s">
        <v>387</v>
      </c>
      <c r="Y59" s="255"/>
      <c r="Z59" s="261" t="s">
        <v>389</v>
      </c>
      <c r="AA59" s="149"/>
      <c r="AB59" s="270"/>
      <c r="AC59" s="138"/>
      <c r="AD59" s="150">
        <f t="shared" si="2"/>
        <v>9</v>
      </c>
      <c r="AE59">
        <f t="shared" si="3"/>
        <v>10</v>
      </c>
      <c r="AF59" s="6"/>
      <c r="AG59" s="6"/>
      <c r="AH59" s="6"/>
    </row>
    <row r="60" spans="1:34" ht="15.75" customHeight="1" x14ac:dyDescent="0.2">
      <c r="A60" s="246">
        <v>52</v>
      </c>
      <c r="B60" s="252" t="s">
        <v>158</v>
      </c>
      <c r="C60" s="242">
        <v>9</v>
      </c>
      <c r="D60" s="249" t="s">
        <v>19</v>
      </c>
      <c r="E60" s="261"/>
      <c r="F60" s="261" t="s">
        <v>21</v>
      </c>
      <c r="G60" s="261"/>
      <c r="H60" s="261" t="s">
        <v>23</v>
      </c>
      <c r="I60" s="261"/>
      <c r="J60" s="264"/>
      <c r="K60" s="261" t="s">
        <v>26</v>
      </c>
      <c r="L60" s="261" t="s">
        <v>379</v>
      </c>
      <c r="M60" s="261" t="s">
        <v>28</v>
      </c>
      <c r="N60" s="263"/>
      <c r="O60" s="261"/>
      <c r="P60" s="261" t="s">
        <v>380</v>
      </c>
      <c r="Q60" s="263"/>
      <c r="R60" s="263"/>
      <c r="S60" s="264"/>
      <c r="T60" s="261" t="s">
        <v>383</v>
      </c>
      <c r="U60" s="264" t="s">
        <v>384</v>
      </c>
      <c r="V60" s="176"/>
      <c r="W60" s="264"/>
      <c r="X60" s="264"/>
      <c r="Y60" s="255" t="s">
        <v>40</v>
      </c>
      <c r="Z60" s="176"/>
      <c r="AA60" s="270"/>
      <c r="AB60" s="147"/>
      <c r="AC60" s="270"/>
      <c r="AD60" s="150">
        <f t="shared" si="2"/>
        <v>8</v>
      </c>
      <c r="AE60">
        <f t="shared" si="3"/>
        <v>9</v>
      </c>
      <c r="AF60" s="6"/>
      <c r="AG60" s="6"/>
      <c r="AH60" s="6"/>
    </row>
    <row r="61" spans="1:34" ht="15.75" customHeight="1" x14ac:dyDescent="0.2">
      <c r="A61" s="246">
        <v>53</v>
      </c>
      <c r="B61" s="252" t="s">
        <v>65</v>
      </c>
      <c r="C61" s="242">
        <v>9</v>
      </c>
      <c r="D61" s="249"/>
      <c r="E61" s="261" t="s">
        <v>20</v>
      </c>
      <c r="F61" s="261"/>
      <c r="G61" s="261" t="s">
        <v>22</v>
      </c>
      <c r="H61" s="261" t="s">
        <v>23</v>
      </c>
      <c r="I61" s="68"/>
      <c r="J61" s="264"/>
      <c r="K61" s="265" t="s">
        <v>26</v>
      </c>
      <c r="L61" s="261"/>
      <c r="M61" s="261" t="s">
        <v>28</v>
      </c>
      <c r="N61" s="263"/>
      <c r="O61" s="261"/>
      <c r="P61" s="263"/>
      <c r="Q61" s="124"/>
      <c r="R61" s="264"/>
      <c r="S61" s="261" t="s">
        <v>382</v>
      </c>
      <c r="T61" s="261" t="s">
        <v>383</v>
      </c>
      <c r="U61" s="264"/>
      <c r="V61" s="261"/>
      <c r="W61" s="264" t="s">
        <v>386</v>
      </c>
      <c r="X61" s="265"/>
      <c r="Y61" s="264"/>
      <c r="Z61" s="264" t="s">
        <v>389</v>
      </c>
      <c r="AA61" s="221"/>
      <c r="AB61" s="147"/>
      <c r="AC61" s="270"/>
      <c r="AD61" s="150">
        <f t="shared" si="2"/>
        <v>8</v>
      </c>
      <c r="AE61">
        <f t="shared" si="3"/>
        <v>9</v>
      </c>
    </row>
    <row r="62" spans="1:34" ht="15.75" customHeight="1" x14ac:dyDescent="0.2">
      <c r="A62" s="253">
        <v>54</v>
      </c>
      <c r="B62" s="252" t="s">
        <v>265</v>
      </c>
      <c r="C62" s="242">
        <v>8</v>
      </c>
      <c r="D62" s="249" t="s">
        <v>391</v>
      </c>
      <c r="E62" s="261"/>
      <c r="F62" s="261" t="s">
        <v>21</v>
      </c>
      <c r="G62" s="261" t="s">
        <v>22</v>
      </c>
      <c r="H62" s="261" t="s">
        <v>23</v>
      </c>
      <c r="I62" s="261" t="s">
        <v>24</v>
      </c>
      <c r="J62" s="147"/>
      <c r="K62" s="263"/>
      <c r="L62" s="142"/>
      <c r="M62" s="141"/>
      <c r="N62" s="261"/>
      <c r="O62" s="261" t="s">
        <v>33</v>
      </c>
      <c r="P62" s="261" t="s">
        <v>380</v>
      </c>
      <c r="Q62" s="264" t="s">
        <v>30</v>
      </c>
      <c r="R62" s="261" t="s">
        <v>381</v>
      </c>
      <c r="S62" s="147"/>
      <c r="T62" s="263"/>
      <c r="U62" s="176"/>
      <c r="V62" s="131"/>
      <c r="W62" s="221"/>
      <c r="X62" s="207"/>
      <c r="Y62" s="141"/>
      <c r="Z62" s="221"/>
      <c r="AA62" s="221"/>
      <c r="AB62" s="270"/>
      <c r="AC62" s="136"/>
      <c r="AD62" s="150">
        <f t="shared" si="2"/>
        <v>7</v>
      </c>
      <c r="AE62">
        <f t="shared" si="3"/>
        <v>8</v>
      </c>
    </row>
    <row r="63" spans="1:34" ht="15.75" customHeight="1" x14ac:dyDescent="0.2">
      <c r="A63" s="253">
        <v>55</v>
      </c>
      <c r="B63" s="250" t="s">
        <v>173</v>
      </c>
      <c r="C63" s="242">
        <v>8</v>
      </c>
      <c r="D63" s="249" t="s">
        <v>19</v>
      </c>
      <c r="E63" s="261"/>
      <c r="F63" s="261" t="s">
        <v>21</v>
      </c>
      <c r="G63" s="68"/>
      <c r="H63" s="261" t="s">
        <v>23</v>
      </c>
      <c r="I63" s="261" t="s">
        <v>24</v>
      </c>
      <c r="J63" s="147"/>
      <c r="K63" s="263"/>
      <c r="L63" s="147"/>
      <c r="M63" s="141"/>
      <c r="N63" s="264"/>
      <c r="O63" s="263"/>
      <c r="P63" s="147"/>
      <c r="Q63" s="142"/>
      <c r="R63" s="147"/>
      <c r="S63" s="263"/>
      <c r="T63" s="263"/>
      <c r="U63" s="131"/>
      <c r="V63" s="264" t="s">
        <v>385</v>
      </c>
      <c r="W63" s="264" t="s">
        <v>386</v>
      </c>
      <c r="X63" s="261" t="s">
        <v>387</v>
      </c>
      <c r="Y63" s="264" t="s">
        <v>388</v>
      </c>
      <c r="Z63" s="264" t="s">
        <v>389</v>
      </c>
      <c r="AA63" s="149"/>
      <c r="AB63" s="138"/>
      <c r="AC63" s="138"/>
      <c r="AD63" s="150">
        <f t="shared" si="2"/>
        <v>8</v>
      </c>
      <c r="AE63">
        <f t="shared" si="3"/>
        <v>8</v>
      </c>
    </row>
    <row r="64" spans="1:34" ht="15.75" customHeight="1" x14ac:dyDescent="0.2">
      <c r="A64" s="246">
        <v>56</v>
      </c>
      <c r="B64" s="252" t="s">
        <v>124</v>
      </c>
      <c r="C64" s="242">
        <v>8</v>
      </c>
      <c r="D64" s="249"/>
      <c r="E64" s="261"/>
      <c r="F64" s="261" t="s">
        <v>21</v>
      </c>
      <c r="G64" s="261" t="s">
        <v>22</v>
      </c>
      <c r="H64" s="68"/>
      <c r="I64" s="70"/>
      <c r="J64" s="263"/>
      <c r="K64" s="261" t="s">
        <v>26</v>
      </c>
      <c r="L64" s="70"/>
      <c r="M64" s="176"/>
      <c r="N64" s="142"/>
      <c r="O64" s="263"/>
      <c r="P64" s="263"/>
      <c r="Q64" s="261" t="s">
        <v>30</v>
      </c>
      <c r="R64" s="263"/>
      <c r="S64" s="263"/>
      <c r="T64" s="263"/>
      <c r="U64" s="261" t="s">
        <v>384</v>
      </c>
      <c r="V64" s="264" t="s">
        <v>385</v>
      </c>
      <c r="W64" s="261" t="s">
        <v>386</v>
      </c>
      <c r="X64" s="264"/>
      <c r="Y64" s="264" t="s">
        <v>388</v>
      </c>
      <c r="Z64" s="261"/>
      <c r="AA64" s="271"/>
      <c r="AB64" s="270"/>
      <c r="AC64" s="138"/>
      <c r="AD64" s="150">
        <f t="shared" si="2"/>
        <v>8</v>
      </c>
      <c r="AE64">
        <f t="shared" si="3"/>
        <v>8</v>
      </c>
    </row>
    <row r="65" spans="1:31" ht="15.75" customHeight="1" x14ac:dyDescent="0.2">
      <c r="A65" s="246"/>
      <c r="B65" s="252" t="s">
        <v>157</v>
      </c>
      <c r="C65" s="242">
        <v>8</v>
      </c>
      <c r="D65" s="251"/>
      <c r="E65" s="261" t="s">
        <v>20</v>
      </c>
      <c r="F65" s="68"/>
      <c r="G65" s="68"/>
      <c r="H65" s="68"/>
      <c r="I65" s="261" t="s">
        <v>24</v>
      </c>
      <c r="J65" s="263"/>
      <c r="K65" s="261" t="s">
        <v>26</v>
      </c>
      <c r="L65" s="264" t="s">
        <v>379</v>
      </c>
      <c r="M65" s="261" t="s">
        <v>28</v>
      </c>
      <c r="N65" s="261" t="s">
        <v>29</v>
      </c>
      <c r="O65" s="263"/>
      <c r="P65" s="263"/>
      <c r="Q65" s="142"/>
      <c r="R65" s="147"/>
      <c r="S65" s="263"/>
      <c r="T65" s="147"/>
      <c r="U65" s="141"/>
      <c r="V65" s="141"/>
      <c r="W65" s="264" t="s">
        <v>386</v>
      </c>
      <c r="X65" s="265"/>
      <c r="Y65" s="264"/>
      <c r="Z65" s="264" t="s">
        <v>389</v>
      </c>
      <c r="AA65" s="221"/>
      <c r="AB65" s="147"/>
      <c r="AC65" s="270"/>
      <c r="AD65" s="150">
        <f t="shared" si="2"/>
        <v>7</v>
      </c>
      <c r="AE65">
        <f t="shared" si="3"/>
        <v>8</v>
      </c>
    </row>
    <row r="66" spans="1:31" ht="15.75" customHeight="1" x14ac:dyDescent="0.2">
      <c r="A66" s="253"/>
      <c r="B66" s="252" t="s">
        <v>161</v>
      </c>
      <c r="C66" s="242">
        <v>8</v>
      </c>
      <c r="D66" s="249"/>
      <c r="E66" s="261"/>
      <c r="F66" s="261" t="s">
        <v>21</v>
      </c>
      <c r="G66" s="261" t="s">
        <v>22</v>
      </c>
      <c r="H66" s="261" t="s">
        <v>23</v>
      </c>
      <c r="I66" s="68"/>
      <c r="J66" s="147"/>
      <c r="K66" s="263"/>
      <c r="L66" s="263"/>
      <c r="M66" s="131"/>
      <c r="N66" s="263"/>
      <c r="O66" s="264" t="s">
        <v>33</v>
      </c>
      <c r="P66" s="147"/>
      <c r="Q66" s="116"/>
      <c r="R66" s="264" t="s">
        <v>381</v>
      </c>
      <c r="S66" s="264" t="s">
        <v>382</v>
      </c>
      <c r="T66" s="263"/>
      <c r="U66" s="141"/>
      <c r="V66" s="131"/>
      <c r="W66" s="264" t="s">
        <v>386</v>
      </c>
      <c r="X66" s="265"/>
      <c r="Y66" s="264" t="s">
        <v>388</v>
      </c>
      <c r="Z66" s="264"/>
      <c r="AA66" s="221"/>
      <c r="AB66" s="270"/>
      <c r="AC66" s="138"/>
      <c r="AD66" s="150">
        <f t="shared" si="2"/>
        <v>8</v>
      </c>
      <c r="AE66">
        <f t="shared" si="3"/>
        <v>8</v>
      </c>
    </row>
    <row r="67" spans="1:31" ht="15.75" customHeight="1" x14ac:dyDescent="0.2">
      <c r="A67" s="253"/>
      <c r="B67" s="252" t="s">
        <v>134</v>
      </c>
      <c r="C67" s="242">
        <v>8</v>
      </c>
      <c r="D67" s="251"/>
      <c r="E67" s="261" t="s">
        <v>20</v>
      </c>
      <c r="F67" s="261" t="s">
        <v>21</v>
      </c>
      <c r="G67" s="261" t="s">
        <v>22</v>
      </c>
      <c r="H67" s="261"/>
      <c r="I67" s="261" t="s">
        <v>24</v>
      </c>
      <c r="J67" s="142"/>
      <c r="K67" s="261" t="s">
        <v>26</v>
      </c>
      <c r="L67" s="261" t="s">
        <v>379</v>
      </c>
      <c r="M67" s="261" t="s">
        <v>28</v>
      </c>
      <c r="N67" s="261" t="s">
        <v>29</v>
      </c>
      <c r="O67" s="142"/>
      <c r="P67" s="263"/>
      <c r="Q67" s="261"/>
      <c r="R67" s="264"/>
      <c r="S67" s="264"/>
      <c r="T67" s="264"/>
      <c r="U67" s="176"/>
      <c r="V67" s="131"/>
      <c r="W67" s="221"/>
      <c r="X67" s="265"/>
      <c r="Y67" s="261"/>
      <c r="Z67" s="221"/>
      <c r="AA67" s="38"/>
      <c r="AB67" s="147"/>
      <c r="AC67" s="136"/>
      <c r="AD67" s="150">
        <f t="shared" si="2"/>
        <v>7</v>
      </c>
      <c r="AE67">
        <f t="shared" si="3"/>
        <v>8</v>
      </c>
    </row>
    <row r="68" spans="1:31" ht="15.75" customHeight="1" x14ac:dyDescent="0.2">
      <c r="A68" s="253"/>
      <c r="B68" s="252" t="s">
        <v>104</v>
      </c>
      <c r="C68" s="242">
        <v>8</v>
      </c>
      <c r="D68" s="249"/>
      <c r="E68" s="261" t="s">
        <v>20</v>
      </c>
      <c r="F68" s="261"/>
      <c r="G68" s="261" t="s">
        <v>22</v>
      </c>
      <c r="H68" s="68"/>
      <c r="I68" s="261" t="s">
        <v>24</v>
      </c>
      <c r="J68" s="261" t="s">
        <v>25</v>
      </c>
      <c r="K68" s="261" t="s">
        <v>26</v>
      </c>
      <c r="L68" s="264"/>
      <c r="M68" s="70"/>
      <c r="N68" s="264" t="s">
        <v>29</v>
      </c>
      <c r="O68" s="261"/>
      <c r="P68" s="261" t="s">
        <v>380</v>
      </c>
      <c r="Q68" s="142"/>
      <c r="R68" s="70"/>
      <c r="S68" s="122"/>
      <c r="T68" s="263"/>
      <c r="U68" s="261"/>
      <c r="V68" s="265" t="s">
        <v>385</v>
      </c>
      <c r="W68" s="261"/>
      <c r="X68" s="136"/>
      <c r="Y68" s="131"/>
      <c r="Z68" s="261"/>
      <c r="AA68" s="270"/>
      <c r="AB68" s="147"/>
      <c r="AC68" s="270"/>
      <c r="AD68" s="150">
        <f t="shared" si="2"/>
        <v>5</v>
      </c>
      <c r="AE68">
        <f t="shared" si="3"/>
        <v>8</v>
      </c>
    </row>
    <row r="69" spans="1:31" ht="15.75" customHeight="1" x14ac:dyDescent="0.2">
      <c r="A69" s="253"/>
      <c r="B69" s="252" t="s">
        <v>70</v>
      </c>
      <c r="C69" s="242">
        <v>8</v>
      </c>
      <c r="D69" s="249"/>
      <c r="E69" s="68"/>
      <c r="F69" s="261"/>
      <c r="G69" s="261" t="s">
        <v>22</v>
      </c>
      <c r="H69" s="261" t="s">
        <v>23</v>
      </c>
      <c r="I69" s="261" t="s">
        <v>24</v>
      </c>
      <c r="J69" s="264"/>
      <c r="K69" s="265"/>
      <c r="L69" s="261"/>
      <c r="M69" s="131"/>
      <c r="N69" s="261"/>
      <c r="O69" s="124"/>
      <c r="P69" s="122"/>
      <c r="Q69" s="264"/>
      <c r="R69" s="147"/>
      <c r="S69" s="264"/>
      <c r="T69" s="261"/>
      <c r="U69" s="261" t="s">
        <v>384</v>
      </c>
      <c r="V69" s="264" t="s">
        <v>385</v>
      </c>
      <c r="W69" s="261"/>
      <c r="X69" s="261" t="s">
        <v>387</v>
      </c>
      <c r="Y69" s="261" t="s">
        <v>388</v>
      </c>
      <c r="Z69" s="264" t="s">
        <v>389</v>
      </c>
      <c r="AA69" s="270"/>
      <c r="AB69" s="270"/>
      <c r="AC69" s="270"/>
      <c r="AD69" s="150">
        <f t="shared" si="2"/>
        <v>8</v>
      </c>
      <c r="AE69">
        <f t="shared" si="3"/>
        <v>8</v>
      </c>
    </row>
    <row r="70" spans="1:31" ht="15.75" customHeight="1" x14ac:dyDescent="0.2">
      <c r="A70" s="246">
        <v>62</v>
      </c>
      <c r="B70" s="252" t="s">
        <v>392</v>
      </c>
      <c r="C70" s="242">
        <v>7</v>
      </c>
      <c r="D70" s="249" t="s">
        <v>36</v>
      </c>
      <c r="E70" s="261" t="s">
        <v>20</v>
      </c>
      <c r="F70" s="261" t="s">
        <v>21</v>
      </c>
      <c r="G70" s="261"/>
      <c r="H70" s="261"/>
      <c r="I70" s="70"/>
      <c r="J70" s="147"/>
      <c r="K70" s="265"/>
      <c r="L70" s="261" t="s">
        <v>379</v>
      </c>
      <c r="M70" s="176"/>
      <c r="N70" s="263"/>
      <c r="O70" s="261"/>
      <c r="P70" s="261" t="s">
        <v>380</v>
      </c>
      <c r="Q70" s="124"/>
      <c r="R70" s="122"/>
      <c r="S70" s="261"/>
      <c r="T70" s="261" t="s">
        <v>383</v>
      </c>
      <c r="U70" s="221"/>
      <c r="V70" s="221"/>
      <c r="W70" s="131"/>
      <c r="X70" s="207"/>
      <c r="Y70" s="255" t="s">
        <v>40</v>
      </c>
      <c r="Z70" s="261" t="s">
        <v>389</v>
      </c>
      <c r="AA70" s="221"/>
      <c r="AB70" s="147"/>
      <c r="AC70" s="270"/>
      <c r="AD70" s="150">
        <f t="shared" si="2"/>
        <v>5</v>
      </c>
      <c r="AE70">
        <f t="shared" si="3"/>
        <v>7</v>
      </c>
    </row>
    <row r="71" spans="1:31" ht="15.75" customHeight="1" x14ac:dyDescent="0.2">
      <c r="A71" s="253">
        <v>63</v>
      </c>
      <c r="B71" s="252" t="s">
        <v>182</v>
      </c>
      <c r="C71" s="242">
        <v>7</v>
      </c>
      <c r="D71" s="249" t="s">
        <v>19</v>
      </c>
      <c r="E71" s="68"/>
      <c r="F71" s="261" t="s">
        <v>21</v>
      </c>
      <c r="G71" s="261" t="s">
        <v>22</v>
      </c>
      <c r="H71" s="261" t="s">
        <v>23</v>
      </c>
      <c r="I71" s="261" t="s">
        <v>24</v>
      </c>
      <c r="J71" s="124"/>
      <c r="K71" s="263"/>
      <c r="L71" s="264"/>
      <c r="M71" s="141"/>
      <c r="N71" s="264" t="s">
        <v>29</v>
      </c>
      <c r="O71" s="261" t="s">
        <v>33</v>
      </c>
      <c r="P71" s="264"/>
      <c r="Q71" s="147"/>
      <c r="R71" s="122"/>
      <c r="S71" s="261"/>
      <c r="T71" s="263"/>
      <c r="U71" s="38"/>
      <c r="V71" s="131"/>
      <c r="W71" s="261"/>
      <c r="X71" s="261" t="s">
        <v>387</v>
      </c>
      <c r="Y71" s="131"/>
      <c r="Z71" s="264"/>
      <c r="AA71" s="221"/>
      <c r="AB71" s="270"/>
      <c r="AC71" s="138"/>
      <c r="AD71" s="150">
        <f t="shared" si="2"/>
        <v>7</v>
      </c>
      <c r="AE71">
        <f t="shared" si="3"/>
        <v>7</v>
      </c>
    </row>
    <row r="72" spans="1:31" ht="15.75" customHeight="1" x14ac:dyDescent="0.2">
      <c r="A72" s="128">
        <v>64</v>
      </c>
      <c r="B72" s="252" t="s">
        <v>44</v>
      </c>
      <c r="C72" s="242">
        <v>7</v>
      </c>
      <c r="D72" s="249"/>
      <c r="E72" s="261" t="s">
        <v>20</v>
      </c>
      <c r="F72" s="261" t="s">
        <v>21</v>
      </c>
      <c r="G72" s="261" t="s">
        <v>22</v>
      </c>
      <c r="H72" s="261" t="s">
        <v>23</v>
      </c>
      <c r="I72" s="261" t="s">
        <v>24</v>
      </c>
      <c r="J72" s="264" t="s">
        <v>25</v>
      </c>
      <c r="K72" s="261"/>
      <c r="L72" s="261"/>
      <c r="M72" s="264"/>
      <c r="N72" s="261"/>
      <c r="O72" s="264"/>
      <c r="P72" s="264"/>
      <c r="Q72" s="264" t="s">
        <v>30</v>
      </c>
      <c r="R72" s="264"/>
      <c r="S72" s="261"/>
      <c r="T72" s="264"/>
      <c r="U72" s="264"/>
      <c r="V72" s="264"/>
      <c r="W72" s="176"/>
      <c r="X72" s="265"/>
      <c r="Y72" s="264"/>
      <c r="Z72" s="264"/>
      <c r="AA72" s="149"/>
      <c r="AB72" s="116"/>
      <c r="AC72" s="138"/>
      <c r="AD72" s="150">
        <f t="shared" ref="AD72:AD103" si="4">COUNTA(F72:I72,K72:O72,Q72:AC72)</f>
        <v>5</v>
      </c>
      <c r="AE72">
        <f t="shared" ref="AE72:AE103" si="5">COUNTA(E72:AC72)</f>
        <v>7</v>
      </c>
    </row>
    <row r="73" spans="1:31" ht="15.75" customHeight="1" x14ac:dyDescent="0.2">
      <c r="A73" s="246"/>
      <c r="B73" s="252" t="s">
        <v>83</v>
      </c>
      <c r="C73" s="242">
        <v>7</v>
      </c>
      <c r="D73" s="249"/>
      <c r="E73" s="261" t="s">
        <v>20</v>
      </c>
      <c r="F73" s="68"/>
      <c r="G73" s="68"/>
      <c r="H73" s="68"/>
      <c r="I73" s="261"/>
      <c r="J73" s="147"/>
      <c r="K73" s="265" t="s">
        <v>26</v>
      </c>
      <c r="L73" s="264" t="s">
        <v>379</v>
      </c>
      <c r="M73" s="261" t="s">
        <v>28</v>
      </c>
      <c r="N73" s="261" t="s">
        <v>29</v>
      </c>
      <c r="O73" s="147"/>
      <c r="P73" s="147"/>
      <c r="Q73" s="124"/>
      <c r="R73" s="147"/>
      <c r="S73" s="147"/>
      <c r="T73" s="147"/>
      <c r="U73" s="141"/>
      <c r="V73" s="131"/>
      <c r="W73" s="261" t="s">
        <v>386</v>
      </c>
      <c r="X73" s="265"/>
      <c r="Y73" s="264"/>
      <c r="Z73" s="264" t="s">
        <v>389</v>
      </c>
      <c r="AA73" s="221"/>
      <c r="AB73" s="270"/>
      <c r="AC73" s="138"/>
      <c r="AD73" s="150">
        <f t="shared" si="4"/>
        <v>6</v>
      </c>
      <c r="AE73">
        <f t="shared" si="5"/>
        <v>7</v>
      </c>
    </row>
    <row r="74" spans="1:31" ht="15.75" customHeight="1" x14ac:dyDescent="0.2">
      <c r="A74" s="253"/>
      <c r="B74" s="252" t="s">
        <v>105</v>
      </c>
      <c r="C74" s="242">
        <v>7</v>
      </c>
      <c r="D74" s="249"/>
      <c r="E74" s="68"/>
      <c r="F74" s="261"/>
      <c r="G74" s="261" t="s">
        <v>22</v>
      </c>
      <c r="H74" s="70"/>
      <c r="I74" s="261" t="s">
        <v>24</v>
      </c>
      <c r="J74" s="147"/>
      <c r="K74" s="133"/>
      <c r="L74" s="261"/>
      <c r="M74" s="261" t="s">
        <v>28</v>
      </c>
      <c r="N74" s="264"/>
      <c r="O74" s="264" t="s">
        <v>33</v>
      </c>
      <c r="P74" s="147"/>
      <c r="Q74" s="147"/>
      <c r="R74" s="264" t="s">
        <v>381</v>
      </c>
      <c r="S74" s="147"/>
      <c r="T74" s="147"/>
      <c r="U74" s="221"/>
      <c r="V74" s="141"/>
      <c r="W74" s="264" t="s">
        <v>386</v>
      </c>
      <c r="X74" s="265" t="s">
        <v>387</v>
      </c>
      <c r="Y74" s="261"/>
      <c r="Z74" s="176"/>
      <c r="AA74" s="270"/>
      <c r="AB74" s="270"/>
      <c r="AC74" s="270"/>
      <c r="AD74" s="150">
        <f t="shared" si="4"/>
        <v>7</v>
      </c>
      <c r="AE74">
        <f t="shared" si="5"/>
        <v>7</v>
      </c>
    </row>
    <row r="75" spans="1:31" ht="15.75" customHeight="1" x14ac:dyDescent="0.2">
      <c r="A75" s="253"/>
      <c r="B75" s="252" t="s">
        <v>367</v>
      </c>
      <c r="C75" s="242">
        <v>7</v>
      </c>
      <c r="D75" s="249"/>
      <c r="E75" s="68"/>
      <c r="F75" s="261"/>
      <c r="G75" s="261"/>
      <c r="H75" s="68"/>
      <c r="I75" s="262" t="s">
        <v>24</v>
      </c>
      <c r="J75" s="124"/>
      <c r="K75" s="261"/>
      <c r="L75" s="264" t="s">
        <v>379</v>
      </c>
      <c r="M75" s="261" t="s">
        <v>28</v>
      </c>
      <c r="N75" s="261" t="s">
        <v>29</v>
      </c>
      <c r="O75" s="264"/>
      <c r="P75" s="147"/>
      <c r="Q75" s="261" t="s">
        <v>30</v>
      </c>
      <c r="R75" s="142"/>
      <c r="S75" s="261" t="s">
        <v>382</v>
      </c>
      <c r="T75" s="261" t="s">
        <v>383</v>
      </c>
      <c r="U75" s="131"/>
      <c r="V75" s="131"/>
      <c r="W75" s="131"/>
      <c r="X75" s="138"/>
      <c r="Y75" s="131"/>
      <c r="Z75" s="176"/>
      <c r="AA75" s="131"/>
      <c r="AB75" s="138"/>
      <c r="AC75" s="138"/>
      <c r="AD75" s="150">
        <f t="shared" si="4"/>
        <v>7</v>
      </c>
      <c r="AE75">
        <f t="shared" si="5"/>
        <v>7</v>
      </c>
    </row>
    <row r="76" spans="1:31" ht="15.75" customHeight="1" x14ac:dyDescent="0.2">
      <c r="A76" s="253"/>
      <c r="B76" s="252" t="s">
        <v>175</v>
      </c>
      <c r="C76" s="242">
        <v>7</v>
      </c>
      <c r="D76" s="249"/>
      <c r="E76" s="261" t="s">
        <v>20</v>
      </c>
      <c r="F76" s="68"/>
      <c r="G76" s="68"/>
      <c r="H76" s="261" t="s">
        <v>23</v>
      </c>
      <c r="I76" s="68"/>
      <c r="J76" s="264" t="s">
        <v>25</v>
      </c>
      <c r="K76" s="265"/>
      <c r="L76" s="147"/>
      <c r="M76" s="131"/>
      <c r="N76" s="261"/>
      <c r="O76" s="147"/>
      <c r="P76" s="147"/>
      <c r="Q76" s="264" t="s">
        <v>30</v>
      </c>
      <c r="R76" s="263"/>
      <c r="S76" s="264" t="s">
        <v>382</v>
      </c>
      <c r="T76" s="263"/>
      <c r="U76" s="131"/>
      <c r="V76" s="264" t="s">
        <v>385</v>
      </c>
      <c r="W76" s="264" t="s">
        <v>386</v>
      </c>
      <c r="X76" s="296"/>
      <c r="Y76" s="264"/>
      <c r="Z76" s="264"/>
      <c r="AA76" s="131"/>
      <c r="AB76" s="138"/>
      <c r="AC76" s="270"/>
      <c r="AD76" s="150">
        <f t="shared" si="4"/>
        <v>5</v>
      </c>
      <c r="AE76">
        <f t="shared" si="5"/>
        <v>7</v>
      </c>
    </row>
    <row r="77" spans="1:31" ht="15.75" customHeight="1" x14ac:dyDescent="0.2">
      <c r="A77" s="253">
        <v>69</v>
      </c>
      <c r="B77" s="252" t="s">
        <v>130</v>
      </c>
      <c r="C77" s="242">
        <v>6</v>
      </c>
      <c r="D77" s="249" t="s">
        <v>19</v>
      </c>
      <c r="E77" s="261"/>
      <c r="F77" s="261"/>
      <c r="G77" s="261"/>
      <c r="H77" s="261"/>
      <c r="I77" s="261"/>
      <c r="J77" s="264"/>
      <c r="K77" s="261"/>
      <c r="L77" s="124"/>
      <c r="M77" s="264" t="s">
        <v>28</v>
      </c>
      <c r="N77" s="264" t="s">
        <v>29</v>
      </c>
      <c r="O77" s="116"/>
      <c r="P77" s="147" t="s">
        <v>19</v>
      </c>
      <c r="Q77" s="264" t="s">
        <v>30</v>
      </c>
      <c r="R77" s="261" t="s">
        <v>381</v>
      </c>
      <c r="S77" s="261" t="s">
        <v>382</v>
      </c>
      <c r="T77" s="261" t="s">
        <v>383</v>
      </c>
      <c r="U77" s="131"/>
      <c r="V77" s="131"/>
      <c r="W77" s="131"/>
      <c r="X77" s="136"/>
      <c r="Y77" s="131"/>
      <c r="Z77" s="221"/>
      <c r="AA77" s="270"/>
      <c r="AB77" s="147"/>
      <c r="AC77" s="138"/>
      <c r="AD77" s="150">
        <f t="shared" si="4"/>
        <v>6</v>
      </c>
      <c r="AE77">
        <f t="shared" si="5"/>
        <v>7</v>
      </c>
    </row>
    <row r="78" spans="1:31" ht="15.75" customHeight="1" x14ac:dyDescent="0.2">
      <c r="A78" s="253"/>
      <c r="B78" s="252" t="s">
        <v>254</v>
      </c>
      <c r="C78" s="242">
        <v>6</v>
      </c>
      <c r="D78" s="249" t="s">
        <v>19</v>
      </c>
      <c r="E78" s="261" t="s">
        <v>20</v>
      </c>
      <c r="F78" s="68"/>
      <c r="G78" s="261" t="s">
        <v>22</v>
      </c>
      <c r="H78" s="68"/>
      <c r="I78" s="261" t="s">
        <v>24</v>
      </c>
      <c r="J78" s="147"/>
      <c r="K78" s="263"/>
      <c r="L78" s="263"/>
      <c r="M78" s="261" t="s">
        <v>28</v>
      </c>
      <c r="N78" s="261" t="s">
        <v>29</v>
      </c>
      <c r="O78" s="124"/>
      <c r="P78" s="147" t="s">
        <v>19</v>
      </c>
      <c r="Q78" s="124"/>
      <c r="R78" s="70"/>
      <c r="S78" s="261"/>
      <c r="T78" s="264"/>
      <c r="U78" s="221"/>
      <c r="V78" s="221"/>
      <c r="W78" s="261"/>
      <c r="X78" s="136"/>
      <c r="Y78" s="264"/>
      <c r="Z78" s="261" t="s">
        <v>389</v>
      </c>
      <c r="AA78" s="221"/>
      <c r="AB78" s="147"/>
      <c r="AC78" s="270"/>
      <c r="AD78" s="150">
        <f t="shared" si="4"/>
        <v>5</v>
      </c>
      <c r="AE78">
        <f t="shared" si="5"/>
        <v>7</v>
      </c>
    </row>
    <row r="79" spans="1:31" ht="15.75" hidden="1" customHeight="1" x14ac:dyDescent="0.2">
      <c r="A79" s="128"/>
      <c r="B79" s="252" t="s">
        <v>366</v>
      </c>
      <c r="C79" s="242"/>
      <c r="D79" s="249"/>
      <c r="E79" s="58"/>
      <c r="F79" s="261"/>
      <c r="G79" s="68"/>
      <c r="H79" s="261"/>
      <c r="I79" s="68"/>
      <c r="J79" s="124"/>
      <c r="K79" s="263"/>
      <c r="L79" s="124"/>
      <c r="M79" s="141"/>
      <c r="N79" s="147"/>
      <c r="O79" s="147"/>
      <c r="P79" s="264"/>
      <c r="Q79" s="147"/>
      <c r="R79" s="147"/>
      <c r="S79" s="147"/>
      <c r="T79" s="264"/>
      <c r="U79" s="221"/>
      <c r="V79" s="221"/>
      <c r="W79" s="221"/>
      <c r="X79" s="207"/>
      <c r="Y79" s="255"/>
      <c r="Z79" s="221"/>
      <c r="AA79" s="221"/>
      <c r="AB79" s="147"/>
      <c r="AC79" s="138"/>
      <c r="AD79" s="150">
        <f t="shared" si="4"/>
        <v>0</v>
      </c>
      <c r="AE79">
        <f t="shared" si="5"/>
        <v>0</v>
      </c>
    </row>
    <row r="80" spans="1:31" ht="15.75" hidden="1" customHeight="1" x14ac:dyDescent="0.2">
      <c r="A80" s="253"/>
      <c r="B80" s="252" t="s">
        <v>126</v>
      </c>
      <c r="C80" s="242"/>
      <c r="D80" s="249"/>
      <c r="E80" s="261"/>
      <c r="F80" s="68"/>
      <c r="G80" s="68"/>
      <c r="H80" s="68"/>
      <c r="I80" s="115"/>
      <c r="J80" s="147"/>
      <c r="K80" s="147"/>
      <c r="L80" s="147"/>
      <c r="M80" s="141"/>
      <c r="N80" s="264"/>
      <c r="O80" s="261"/>
      <c r="P80" s="264"/>
      <c r="Q80" s="124"/>
      <c r="R80" s="264"/>
      <c r="S80" s="147"/>
      <c r="T80" s="147"/>
      <c r="U80" s="141"/>
      <c r="V80" s="131"/>
      <c r="W80" s="131"/>
      <c r="X80" s="207"/>
      <c r="Y80" s="255"/>
      <c r="Z80" s="264"/>
      <c r="AA80" s="221"/>
      <c r="AB80" s="270"/>
      <c r="AC80" s="138"/>
      <c r="AD80" s="150">
        <f t="shared" si="4"/>
        <v>0</v>
      </c>
      <c r="AE80">
        <f t="shared" si="5"/>
        <v>0</v>
      </c>
    </row>
    <row r="81" spans="1:31" ht="15.75" customHeight="1" x14ac:dyDescent="0.2">
      <c r="A81" s="253">
        <v>71</v>
      </c>
      <c r="B81" s="252" t="s">
        <v>98</v>
      </c>
      <c r="C81" s="242">
        <v>6</v>
      </c>
      <c r="D81" s="249"/>
      <c r="E81" s="261"/>
      <c r="F81" s="261" t="s">
        <v>21</v>
      </c>
      <c r="G81" s="261" t="s">
        <v>22</v>
      </c>
      <c r="H81" s="261"/>
      <c r="I81" s="68"/>
      <c r="J81" s="264"/>
      <c r="K81" s="265"/>
      <c r="L81" s="147"/>
      <c r="M81" s="261"/>
      <c r="N81" s="263"/>
      <c r="O81" s="124"/>
      <c r="P81" s="124"/>
      <c r="Q81" s="261" t="s">
        <v>30</v>
      </c>
      <c r="R81" s="116"/>
      <c r="S81" s="264"/>
      <c r="T81" s="264"/>
      <c r="U81" s="264" t="s">
        <v>384</v>
      </c>
      <c r="V81" s="261" t="s">
        <v>385</v>
      </c>
      <c r="W81" s="261" t="s">
        <v>386</v>
      </c>
      <c r="X81" s="147"/>
      <c r="Y81" s="175"/>
      <c r="Z81" s="264"/>
      <c r="AA81" s="270"/>
      <c r="AB81" s="270"/>
      <c r="AC81" s="270"/>
      <c r="AD81" s="150">
        <f t="shared" si="4"/>
        <v>6</v>
      </c>
      <c r="AE81">
        <f t="shared" si="5"/>
        <v>6</v>
      </c>
    </row>
    <row r="82" spans="1:31" ht="15.75" hidden="1" customHeight="1" x14ac:dyDescent="0.2">
      <c r="A82" s="253"/>
      <c r="B82" s="252" t="s">
        <v>159</v>
      </c>
      <c r="C82" s="242"/>
      <c r="D82" s="249"/>
      <c r="E82" s="261"/>
      <c r="F82" s="68"/>
      <c r="G82" s="68"/>
      <c r="H82" s="68"/>
      <c r="I82" s="68"/>
      <c r="J82" s="147"/>
      <c r="K82" s="207"/>
      <c r="L82" s="147"/>
      <c r="M82" s="131"/>
      <c r="N82" s="261"/>
      <c r="O82" s="147"/>
      <c r="P82" s="263"/>
      <c r="Q82" s="124"/>
      <c r="R82" s="147"/>
      <c r="S82" s="261"/>
      <c r="T82" s="261"/>
      <c r="U82" s="131"/>
      <c r="V82" s="131"/>
      <c r="W82" s="131"/>
      <c r="X82" s="265"/>
      <c r="Y82" s="255"/>
      <c r="Z82" s="221"/>
      <c r="AA82" s="221"/>
      <c r="AB82" s="270"/>
      <c r="AC82" s="270"/>
      <c r="AD82" s="150">
        <f t="shared" si="4"/>
        <v>0</v>
      </c>
      <c r="AE82">
        <f t="shared" si="5"/>
        <v>0</v>
      </c>
    </row>
    <row r="83" spans="1:31" ht="15.75" hidden="1" customHeight="1" x14ac:dyDescent="0.2">
      <c r="A83" s="253"/>
      <c r="B83" s="252" t="s">
        <v>112</v>
      </c>
      <c r="C83" s="242"/>
      <c r="D83" s="249"/>
      <c r="E83" s="261"/>
      <c r="F83" s="68"/>
      <c r="G83" s="68"/>
      <c r="H83" s="68"/>
      <c r="I83" s="261"/>
      <c r="J83" s="147"/>
      <c r="K83" s="207"/>
      <c r="L83" s="263"/>
      <c r="M83" s="221"/>
      <c r="N83" s="147"/>
      <c r="O83" s="147"/>
      <c r="P83" s="124"/>
      <c r="Q83" s="147"/>
      <c r="R83" s="124"/>
      <c r="S83" s="261"/>
      <c r="T83" s="264"/>
      <c r="U83" s="131"/>
      <c r="V83" s="264"/>
      <c r="W83" s="264"/>
      <c r="X83" s="207"/>
      <c r="Y83" s="264"/>
      <c r="Z83" s="221"/>
      <c r="AA83" s="131"/>
      <c r="AB83" s="147"/>
      <c r="AC83" s="270"/>
      <c r="AD83" s="150">
        <f t="shared" si="4"/>
        <v>0</v>
      </c>
      <c r="AE83">
        <f t="shared" si="5"/>
        <v>0</v>
      </c>
    </row>
    <row r="84" spans="1:31" ht="15.75" hidden="1" customHeight="1" x14ac:dyDescent="0.2">
      <c r="A84" s="253"/>
      <c r="B84" s="252" t="s">
        <v>113</v>
      </c>
      <c r="C84" s="242"/>
      <c r="D84" s="249"/>
      <c r="E84" s="261"/>
      <c r="F84" s="68"/>
      <c r="G84" s="68"/>
      <c r="H84" s="68"/>
      <c r="I84" s="262"/>
      <c r="J84" s="124"/>
      <c r="K84" s="207"/>
      <c r="L84" s="147"/>
      <c r="M84" s="264"/>
      <c r="N84" s="261"/>
      <c r="O84" s="116"/>
      <c r="P84" s="116"/>
      <c r="Q84" s="264"/>
      <c r="R84" s="147"/>
      <c r="S84" s="124"/>
      <c r="T84" s="264"/>
      <c r="U84" s="131"/>
      <c r="V84" s="131"/>
      <c r="W84" s="131"/>
      <c r="X84" s="136"/>
      <c r="Y84" s="255"/>
      <c r="Z84" s="221"/>
      <c r="AA84" s="221"/>
      <c r="AB84" s="147"/>
      <c r="AC84" s="138"/>
      <c r="AD84" s="150">
        <f t="shared" si="4"/>
        <v>0</v>
      </c>
      <c r="AE84">
        <f t="shared" si="5"/>
        <v>0</v>
      </c>
    </row>
    <row r="85" spans="1:31" ht="15.75" customHeight="1" x14ac:dyDescent="0.2">
      <c r="A85" s="253"/>
      <c r="B85" s="252" t="s">
        <v>108</v>
      </c>
      <c r="C85" s="242">
        <v>6</v>
      </c>
      <c r="D85" s="249"/>
      <c r="E85" s="261"/>
      <c r="F85" s="261"/>
      <c r="G85" s="261" t="s">
        <v>22</v>
      </c>
      <c r="H85" s="261"/>
      <c r="I85" s="262" t="s">
        <v>24</v>
      </c>
      <c r="J85" s="264"/>
      <c r="K85" s="263"/>
      <c r="L85" s="261"/>
      <c r="M85" s="264"/>
      <c r="N85" s="264"/>
      <c r="O85" s="264"/>
      <c r="P85" s="264" t="s">
        <v>380</v>
      </c>
      <c r="Q85" s="264" t="s">
        <v>30</v>
      </c>
      <c r="R85" s="264"/>
      <c r="S85" s="261" t="s">
        <v>382</v>
      </c>
      <c r="T85" s="263"/>
      <c r="U85" s="264"/>
      <c r="V85" s="261"/>
      <c r="W85" s="221"/>
      <c r="X85" s="138"/>
      <c r="Y85" s="255"/>
      <c r="Z85" s="264"/>
      <c r="AA85" s="149"/>
      <c r="AB85" s="138"/>
      <c r="AC85" s="270"/>
      <c r="AD85" s="150">
        <f t="shared" si="4"/>
        <v>4</v>
      </c>
      <c r="AE85">
        <f t="shared" si="5"/>
        <v>5</v>
      </c>
    </row>
    <row r="86" spans="1:31" ht="15.75" customHeight="1" x14ac:dyDescent="0.2">
      <c r="A86" s="246"/>
      <c r="B86" s="252" t="s">
        <v>196</v>
      </c>
      <c r="C86" s="242">
        <v>6</v>
      </c>
      <c r="D86" s="249"/>
      <c r="E86" s="261"/>
      <c r="F86" s="68"/>
      <c r="G86" s="261"/>
      <c r="H86" s="261" t="s">
        <v>23</v>
      </c>
      <c r="I86" s="70"/>
      <c r="J86" s="263"/>
      <c r="K86" s="265"/>
      <c r="L86" s="147"/>
      <c r="M86" s="261" t="s">
        <v>28</v>
      </c>
      <c r="N86" s="261" t="s">
        <v>29</v>
      </c>
      <c r="O86" s="263"/>
      <c r="P86" s="147" t="s">
        <v>19</v>
      </c>
      <c r="Q86" s="124"/>
      <c r="R86" s="124"/>
      <c r="S86" s="124"/>
      <c r="T86" s="264" t="s">
        <v>383</v>
      </c>
      <c r="U86" s="264"/>
      <c r="V86" s="221"/>
      <c r="W86" s="261" t="s">
        <v>386</v>
      </c>
      <c r="X86" s="296"/>
      <c r="Y86" s="131"/>
      <c r="Z86" s="177"/>
      <c r="AA86" s="221"/>
      <c r="AB86" s="147"/>
      <c r="AC86" s="138"/>
      <c r="AD86" s="150">
        <f t="shared" si="4"/>
        <v>5</v>
      </c>
      <c r="AE86">
        <f t="shared" si="5"/>
        <v>6</v>
      </c>
    </row>
    <row r="87" spans="1:31" ht="15.75" hidden="1" customHeight="1" x14ac:dyDescent="0.2">
      <c r="A87" s="253"/>
      <c r="B87" s="252" t="s">
        <v>116</v>
      </c>
      <c r="C87" s="242"/>
      <c r="D87" s="249"/>
      <c r="E87" s="261"/>
      <c r="F87" s="68"/>
      <c r="G87" s="261"/>
      <c r="H87" s="261"/>
      <c r="I87" s="115"/>
      <c r="J87" s="147"/>
      <c r="K87" s="207"/>
      <c r="L87" s="264"/>
      <c r="M87" s="131"/>
      <c r="N87" s="147"/>
      <c r="O87" s="264"/>
      <c r="P87" s="263"/>
      <c r="Q87" s="147"/>
      <c r="R87" s="147"/>
      <c r="S87" s="147"/>
      <c r="T87" s="147"/>
      <c r="U87" s="221"/>
      <c r="V87" s="221"/>
      <c r="W87" s="264"/>
      <c r="X87" s="207"/>
      <c r="Y87" s="255"/>
      <c r="Z87" s="131"/>
      <c r="AA87" s="221"/>
      <c r="AB87" s="138"/>
      <c r="AC87" s="138"/>
      <c r="AD87" s="150">
        <f t="shared" si="4"/>
        <v>0</v>
      </c>
      <c r="AE87">
        <f t="shared" si="5"/>
        <v>0</v>
      </c>
    </row>
    <row r="88" spans="1:31" ht="15.75" customHeight="1" x14ac:dyDescent="0.2">
      <c r="A88" s="246"/>
      <c r="B88" s="252" t="s">
        <v>75</v>
      </c>
      <c r="C88" s="242">
        <v>6</v>
      </c>
      <c r="D88" s="249"/>
      <c r="E88" s="261"/>
      <c r="F88" s="68"/>
      <c r="G88" s="261"/>
      <c r="H88" s="261"/>
      <c r="I88" s="261" t="s">
        <v>24</v>
      </c>
      <c r="J88" s="264"/>
      <c r="K88" s="261" t="s">
        <v>26</v>
      </c>
      <c r="L88" s="264" t="s">
        <v>379</v>
      </c>
      <c r="M88" s="264" t="s">
        <v>28</v>
      </c>
      <c r="N88" s="264" t="s">
        <v>29</v>
      </c>
      <c r="O88" s="261" t="s">
        <v>33</v>
      </c>
      <c r="P88" s="147"/>
      <c r="Q88" s="261"/>
      <c r="R88" s="264"/>
      <c r="S88" s="124"/>
      <c r="T88" s="264"/>
      <c r="U88" s="176"/>
      <c r="V88" s="221"/>
      <c r="W88" s="261"/>
      <c r="X88" s="207"/>
      <c r="Y88" s="131"/>
      <c r="Z88" s="176"/>
      <c r="AA88" s="149"/>
      <c r="AB88" s="116"/>
      <c r="AC88" s="138"/>
      <c r="AD88" s="150">
        <f t="shared" si="4"/>
        <v>6</v>
      </c>
      <c r="AE88">
        <f t="shared" si="5"/>
        <v>6</v>
      </c>
    </row>
    <row r="89" spans="1:31" ht="15.75" customHeight="1" x14ac:dyDescent="0.2">
      <c r="A89" s="253">
        <v>75</v>
      </c>
      <c r="B89" s="250" t="s">
        <v>255</v>
      </c>
      <c r="C89" s="242">
        <v>5</v>
      </c>
      <c r="D89" s="249" t="s">
        <v>19</v>
      </c>
      <c r="E89" s="261"/>
      <c r="F89" s="68"/>
      <c r="G89" s="68"/>
      <c r="H89" s="261"/>
      <c r="I89" s="261"/>
      <c r="J89" s="147"/>
      <c r="K89" s="207"/>
      <c r="L89" s="147"/>
      <c r="M89" s="176"/>
      <c r="N89" s="147"/>
      <c r="O89" s="261" t="s">
        <v>33</v>
      </c>
      <c r="P89" s="297" t="s">
        <v>19</v>
      </c>
      <c r="Q89" s="263"/>
      <c r="R89" s="142"/>
      <c r="S89" s="261"/>
      <c r="T89" s="265" t="s">
        <v>383</v>
      </c>
      <c r="U89" s="264"/>
      <c r="V89" s="176"/>
      <c r="W89" s="221"/>
      <c r="X89" s="265"/>
      <c r="Y89" s="255" t="s">
        <v>40</v>
      </c>
      <c r="Z89" s="264"/>
      <c r="AA89" s="131"/>
      <c r="AB89" s="270"/>
      <c r="AC89" s="136"/>
      <c r="AD89" s="150">
        <f t="shared" si="4"/>
        <v>3</v>
      </c>
      <c r="AE89">
        <f t="shared" si="5"/>
        <v>4</v>
      </c>
    </row>
    <row r="90" spans="1:31" ht="15.75" customHeight="1" x14ac:dyDescent="0.2">
      <c r="A90" s="253">
        <v>76</v>
      </c>
      <c r="B90" s="252" t="s">
        <v>80</v>
      </c>
      <c r="C90" s="242">
        <v>5</v>
      </c>
      <c r="D90" s="249"/>
      <c r="E90" s="68"/>
      <c r="F90" s="261" t="s">
        <v>21</v>
      </c>
      <c r="G90" s="261" t="s">
        <v>22</v>
      </c>
      <c r="H90" s="261" t="s">
        <v>23</v>
      </c>
      <c r="I90" s="68"/>
      <c r="J90" s="147"/>
      <c r="K90" s="261" t="s">
        <v>26</v>
      </c>
      <c r="L90" s="263"/>
      <c r="M90" s="264" t="s">
        <v>28</v>
      </c>
      <c r="N90" s="147"/>
      <c r="O90" s="261"/>
      <c r="P90" s="263"/>
      <c r="Q90" s="142"/>
      <c r="R90" s="147"/>
      <c r="S90" s="207"/>
      <c r="T90" s="207"/>
      <c r="U90" s="131"/>
      <c r="V90" s="131"/>
      <c r="W90" s="131"/>
      <c r="X90" s="147"/>
      <c r="Y90" s="255"/>
      <c r="Z90" s="38"/>
      <c r="AA90" s="221"/>
      <c r="AB90" s="147"/>
      <c r="AC90" s="136"/>
      <c r="AD90" s="150">
        <f t="shared" si="4"/>
        <v>5</v>
      </c>
      <c r="AE90">
        <f t="shared" si="5"/>
        <v>5</v>
      </c>
    </row>
    <row r="91" spans="1:31" ht="15.75" customHeight="1" x14ac:dyDescent="0.2">
      <c r="A91" s="246"/>
      <c r="B91" s="252" t="s">
        <v>169</v>
      </c>
      <c r="C91" s="242">
        <v>5</v>
      </c>
      <c r="D91" s="249"/>
      <c r="E91" s="261"/>
      <c r="F91" s="261" t="s">
        <v>21</v>
      </c>
      <c r="G91" s="68"/>
      <c r="H91" s="68"/>
      <c r="I91" s="70"/>
      <c r="J91" s="147"/>
      <c r="K91" s="207"/>
      <c r="L91" s="264" t="s">
        <v>379</v>
      </c>
      <c r="M91" s="261" t="s">
        <v>28</v>
      </c>
      <c r="N91" s="142"/>
      <c r="O91" s="264" t="s">
        <v>33</v>
      </c>
      <c r="P91" s="263"/>
      <c r="Q91" s="124"/>
      <c r="R91" s="264" t="s">
        <v>381</v>
      </c>
      <c r="S91" s="147"/>
      <c r="T91" s="263"/>
      <c r="U91" s="131"/>
      <c r="V91" s="131"/>
      <c r="W91" s="264"/>
      <c r="X91" s="136"/>
      <c r="Y91" s="264"/>
      <c r="Z91" s="264"/>
      <c r="AA91" s="221"/>
      <c r="AB91" s="147"/>
      <c r="AC91" s="138"/>
      <c r="AD91" s="150">
        <f t="shared" si="4"/>
        <v>5</v>
      </c>
      <c r="AE91">
        <f t="shared" si="5"/>
        <v>5</v>
      </c>
    </row>
    <row r="92" spans="1:31" ht="15.75" customHeight="1" x14ac:dyDescent="0.2">
      <c r="A92" s="246"/>
      <c r="B92" s="252" t="s">
        <v>142</v>
      </c>
      <c r="C92" s="242">
        <v>5</v>
      </c>
      <c r="D92" s="249"/>
      <c r="E92" s="262"/>
      <c r="F92" s="68"/>
      <c r="G92" s="68"/>
      <c r="H92" s="68"/>
      <c r="I92" s="261" t="s">
        <v>24</v>
      </c>
      <c r="J92" s="263"/>
      <c r="K92" s="207"/>
      <c r="L92" s="116"/>
      <c r="M92" s="176"/>
      <c r="N92" s="142"/>
      <c r="O92" s="263"/>
      <c r="P92" s="263"/>
      <c r="Q92" s="124"/>
      <c r="R92" s="147"/>
      <c r="S92" s="263"/>
      <c r="T92" s="207"/>
      <c r="U92" s="264" t="s">
        <v>384</v>
      </c>
      <c r="V92" s="131"/>
      <c r="W92" s="264" t="s">
        <v>386</v>
      </c>
      <c r="X92" s="261" t="s">
        <v>387</v>
      </c>
      <c r="Y92" s="255"/>
      <c r="Z92" s="264" t="s">
        <v>389</v>
      </c>
      <c r="AA92" s="131"/>
      <c r="AB92" s="138"/>
      <c r="AC92" s="138"/>
      <c r="AD92" s="150">
        <f t="shared" si="4"/>
        <v>5</v>
      </c>
      <c r="AE92">
        <f t="shared" si="5"/>
        <v>5</v>
      </c>
    </row>
    <row r="93" spans="1:31" ht="15.75" customHeight="1" x14ac:dyDescent="0.2">
      <c r="A93" s="253"/>
      <c r="B93" s="250" t="s">
        <v>68</v>
      </c>
      <c r="C93" s="242">
        <v>5</v>
      </c>
      <c r="D93" s="249"/>
      <c r="E93" s="262"/>
      <c r="F93" s="261"/>
      <c r="G93" s="261"/>
      <c r="H93" s="261"/>
      <c r="I93" s="261"/>
      <c r="J93" s="261"/>
      <c r="K93" s="265"/>
      <c r="L93" s="142"/>
      <c r="M93" s="141"/>
      <c r="N93" s="261"/>
      <c r="O93" s="116"/>
      <c r="P93" s="116"/>
      <c r="Q93" s="116"/>
      <c r="R93" s="261" t="s">
        <v>381</v>
      </c>
      <c r="S93" s="261" t="s">
        <v>382</v>
      </c>
      <c r="T93" s="263"/>
      <c r="U93" s="264" t="s">
        <v>384</v>
      </c>
      <c r="V93" s="261" t="s">
        <v>385</v>
      </c>
      <c r="W93" s="264" t="s">
        <v>386</v>
      </c>
      <c r="X93" s="136"/>
      <c r="Y93" s="131"/>
      <c r="Z93" s="221"/>
      <c r="AA93" s="221"/>
      <c r="AB93" s="138"/>
      <c r="AC93" s="138"/>
      <c r="AD93" s="150">
        <f t="shared" si="4"/>
        <v>5</v>
      </c>
      <c r="AE93">
        <f t="shared" si="5"/>
        <v>5</v>
      </c>
    </row>
    <row r="94" spans="1:31" ht="15.75" customHeight="1" x14ac:dyDescent="0.2">
      <c r="A94" s="253"/>
      <c r="B94" s="252" t="s">
        <v>178</v>
      </c>
      <c r="C94" s="242">
        <v>5</v>
      </c>
      <c r="D94" s="249"/>
      <c r="E94" s="261" t="s">
        <v>20</v>
      </c>
      <c r="F94" s="261" t="s">
        <v>21</v>
      </c>
      <c r="G94" s="261"/>
      <c r="H94" s="261" t="s">
        <v>23</v>
      </c>
      <c r="I94" s="261" t="s">
        <v>24</v>
      </c>
      <c r="J94" s="124"/>
      <c r="K94" s="265"/>
      <c r="L94" s="124"/>
      <c r="M94" s="261"/>
      <c r="N94" s="261"/>
      <c r="O94" s="261"/>
      <c r="P94" s="263"/>
      <c r="Q94" s="124"/>
      <c r="R94" s="261"/>
      <c r="S94" s="264"/>
      <c r="T94" s="142"/>
      <c r="U94" s="261"/>
      <c r="V94" s="264"/>
      <c r="W94" s="261" t="s">
        <v>386</v>
      </c>
      <c r="X94" s="265"/>
      <c r="Y94" s="264"/>
      <c r="Z94" s="264"/>
      <c r="AA94" s="221"/>
      <c r="AB94" s="138"/>
      <c r="AC94" s="138"/>
      <c r="AD94" s="150">
        <f t="shared" si="4"/>
        <v>4</v>
      </c>
      <c r="AE94">
        <f t="shared" si="5"/>
        <v>5</v>
      </c>
    </row>
    <row r="95" spans="1:31" ht="15.75" customHeight="1" x14ac:dyDescent="0.2">
      <c r="A95" s="246"/>
      <c r="B95" s="252" t="s">
        <v>257</v>
      </c>
      <c r="C95" s="242">
        <v>5</v>
      </c>
      <c r="D95" s="249"/>
      <c r="E95" s="261"/>
      <c r="F95" s="261" t="s">
        <v>21</v>
      </c>
      <c r="G95" s="261"/>
      <c r="H95" s="261" t="s">
        <v>23</v>
      </c>
      <c r="I95" s="70"/>
      <c r="J95" s="147"/>
      <c r="K95" s="265" t="s">
        <v>26</v>
      </c>
      <c r="L95" s="264" t="s">
        <v>379</v>
      </c>
      <c r="M95" s="264"/>
      <c r="N95" s="264" t="s">
        <v>29</v>
      </c>
      <c r="O95" s="142"/>
      <c r="P95" s="124"/>
      <c r="Q95" s="142"/>
      <c r="R95" s="263"/>
      <c r="S95" s="264"/>
      <c r="T95" s="122"/>
      <c r="U95" s="221"/>
      <c r="V95" s="264"/>
      <c r="W95" s="176"/>
      <c r="X95" s="265"/>
      <c r="Y95" s="255"/>
      <c r="Z95" s="116"/>
      <c r="AA95" s="221"/>
      <c r="AB95" s="138"/>
      <c r="AC95" s="270"/>
      <c r="AD95" s="150">
        <f t="shared" si="4"/>
        <v>5</v>
      </c>
      <c r="AE95">
        <f t="shared" si="5"/>
        <v>5</v>
      </c>
    </row>
    <row r="96" spans="1:31" ht="15.75" customHeight="1" x14ac:dyDescent="0.2">
      <c r="A96" s="246">
        <v>82</v>
      </c>
      <c r="B96" s="252" t="s">
        <v>57</v>
      </c>
      <c r="C96" s="242">
        <v>4</v>
      </c>
      <c r="D96" s="249"/>
      <c r="E96" s="262" t="s">
        <v>20</v>
      </c>
      <c r="F96" s="68"/>
      <c r="G96" s="261"/>
      <c r="H96" s="68"/>
      <c r="I96" s="70"/>
      <c r="J96" s="147"/>
      <c r="K96" s="263"/>
      <c r="L96" s="147"/>
      <c r="M96" s="221"/>
      <c r="N96" s="147"/>
      <c r="O96" s="264" t="s">
        <v>33</v>
      </c>
      <c r="P96" s="147"/>
      <c r="Q96" s="264"/>
      <c r="R96" s="264"/>
      <c r="S96" s="147"/>
      <c r="T96" s="265"/>
      <c r="U96" s="131"/>
      <c r="V96" s="264"/>
      <c r="W96" s="261" t="s">
        <v>386</v>
      </c>
      <c r="X96" s="136"/>
      <c r="Y96" s="264"/>
      <c r="Z96" s="264" t="s">
        <v>389</v>
      </c>
      <c r="AA96" s="221"/>
      <c r="AB96" s="138"/>
      <c r="AC96" s="270"/>
      <c r="AD96" s="150">
        <f t="shared" si="4"/>
        <v>3</v>
      </c>
      <c r="AE96">
        <f t="shared" si="5"/>
        <v>4</v>
      </c>
    </row>
    <row r="97" spans="1:31" ht="15.75" customHeight="1" x14ac:dyDescent="0.2">
      <c r="A97" s="253"/>
      <c r="B97" s="252" t="s">
        <v>45</v>
      </c>
      <c r="C97" s="242">
        <v>4</v>
      </c>
      <c r="D97" s="249"/>
      <c r="E97" s="262"/>
      <c r="F97" s="261"/>
      <c r="G97" s="261" t="s">
        <v>22</v>
      </c>
      <c r="H97" s="68"/>
      <c r="I97" s="261" t="s">
        <v>24</v>
      </c>
      <c r="J97" s="147"/>
      <c r="K97" s="263"/>
      <c r="L97" s="147"/>
      <c r="M97" s="131"/>
      <c r="N97" s="264" t="s">
        <v>29</v>
      </c>
      <c r="O97" s="142"/>
      <c r="P97" s="264"/>
      <c r="Q97" s="124"/>
      <c r="R97" s="261" t="s">
        <v>381</v>
      </c>
      <c r="S97" s="147"/>
      <c r="T97" s="122"/>
      <c r="U97" s="221"/>
      <c r="V97" s="131"/>
      <c r="W97" s="221"/>
      <c r="X97" s="207"/>
      <c r="Y97" s="256"/>
      <c r="Z97" s="70"/>
      <c r="AA97" s="271"/>
      <c r="AB97" s="207"/>
      <c r="AC97" s="138"/>
      <c r="AD97" s="150">
        <f t="shared" si="4"/>
        <v>4</v>
      </c>
      <c r="AE97">
        <f t="shared" si="5"/>
        <v>4</v>
      </c>
    </row>
    <row r="98" spans="1:31" ht="15.75" customHeight="1" x14ac:dyDescent="0.2">
      <c r="A98" s="253"/>
      <c r="B98" s="252" t="s">
        <v>138</v>
      </c>
      <c r="C98" s="242">
        <v>4</v>
      </c>
      <c r="D98" s="249"/>
      <c r="E98" s="261" t="s">
        <v>20</v>
      </c>
      <c r="F98" s="261"/>
      <c r="G98" s="261"/>
      <c r="H98" s="68"/>
      <c r="I98" s="70"/>
      <c r="J98" s="263"/>
      <c r="K98" s="261" t="s">
        <v>26</v>
      </c>
      <c r="L98" s="263"/>
      <c r="M98" s="261"/>
      <c r="N98" s="264" t="s">
        <v>29</v>
      </c>
      <c r="O98" s="261" t="s">
        <v>33</v>
      </c>
      <c r="P98" s="142"/>
      <c r="Q98" s="122"/>
      <c r="R98" s="207"/>
      <c r="S98" s="207"/>
      <c r="T98" s="122"/>
      <c r="U98" s="221"/>
      <c r="V98" s="127"/>
      <c r="W98" s="221"/>
      <c r="X98" s="264"/>
      <c r="Y98" s="255"/>
      <c r="Z98" s="116"/>
      <c r="AA98" s="221"/>
      <c r="AB98" s="147"/>
      <c r="AC98" s="138"/>
      <c r="AD98" s="150">
        <f t="shared" si="4"/>
        <v>3</v>
      </c>
      <c r="AE98">
        <f t="shared" si="5"/>
        <v>4</v>
      </c>
    </row>
    <row r="99" spans="1:31" ht="15.75" hidden="1" customHeight="1" x14ac:dyDescent="0.2">
      <c r="A99" s="253"/>
      <c r="B99" s="252" t="s">
        <v>128</v>
      </c>
      <c r="C99" s="242"/>
      <c r="D99" s="249"/>
      <c r="E99" s="261"/>
      <c r="F99" s="68"/>
      <c r="G99" s="68"/>
      <c r="H99" s="68"/>
      <c r="I99" s="261"/>
      <c r="J99" s="147"/>
      <c r="K99" s="207"/>
      <c r="L99" s="207"/>
      <c r="M99" s="221"/>
      <c r="N99" s="147"/>
      <c r="O99" s="147"/>
      <c r="P99" s="122"/>
      <c r="Q99" s="207"/>
      <c r="R99" s="142"/>
      <c r="S99" s="264"/>
      <c r="T99" s="122"/>
      <c r="U99" s="141"/>
      <c r="V99" s="265"/>
      <c r="W99" s="264"/>
      <c r="X99" s="147"/>
      <c r="Y99" s="264"/>
      <c r="Z99" s="221"/>
      <c r="AA99" s="131"/>
      <c r="AB99" s="147"/>
      <c r="AC99" s="270"/>
      <c r="AD99" s="150">
        <f t="shared" si="4"/>
        <v>0</v>
      </c>
      <c r="AE99">
        <f t="shared" si="5"/>
        <v>0</v>
      </c>
    </row>
    <row r="100" spans="1:31" ht="15.75" customHeight="1" x14ac:dyDescent="0.2">
      <c r="A100" s="253"/>
      <c r="B100" s="252" t="s">
        <v>197</v>
      </c>
      <c r="C100" s="242">
        <v>4</v>
      </c>
      <c r="D100" s="249"/>
      <c r="E100" s="68"/>
      <c r="F100" s="261" t="s">
        <v>21</v>
      </c>
      <c r="G100" s="261"/>
      <c r="H100" s="70"/>
      <c r="I100" s="261" t="s">
        <v>24</v>
      </c>
      <c r="J100" s="264" t="s">
        <v>25</v>
      </c>
      <c r="K100" s="265"/>
      <c r="L100" s="207"/>
      <c r="M100" s="141"/>
      <c r="N100" s="142"/>
      <c r="O100" s="147"/>
      <c r="P100" s="263"/>
      <c r="Q100" s="207"/>
      <c r="R100" s="264"/>
      <c r="S100" s="147"/>
      <c r="T100" s="207"/>
      <c r="U100" s="38"/>
      <c r="V100" s="38"/>
      <c r="W100" s="264" t="s">
        <v>386</v>
      </c>
      <c r="X100" s="136"/>
      <c r="Y100" s="255"/>
      <c r="Z100" s="221"/>
      <c r="AA100" s="270"/>
      <c r="AB100" s="147"/>
      <c r="AC100" s="138"/>
      <c r="AD100" s="150">
        <f t="shared" si="4"/>
        <v>3</v>
      </c>
      <c r="AE100">
        <f t="shared" si="5"/>
        <v>4</v>
      </c>
    </row>
    <row r="101" spans="1:31" ht="15.75" customHeight="1" x14ac:dyDescent="0.2">
      <c r="A101" s="253"/>
      <c r="B101" s="252" t="s">
        <v>241</v>
      </c>
      <c r="C101" s="242">
        <v>4</v>
      </c>
      <c r="D101" s="249"/>
      <c r="E101" s="261"/>
      <c r="F101" s="68"/>
      <c r="G101" s="68"/>
      <c r="H101" s="68"/>
      <c r="I101" s="261" t="s">
        <v>24</v>
      </c>
      <c r="J101" s="147"/>
      <c r="K101" s="261" t="s">
        <v>26</v>
      </c>
      <c r="L101" s="263"/>
      <c r="M101" s="261" t="s">
        <v>28</v>
      </c>
      <c r="N101" s="264"/>
      <c r="O101" s="147"/>
      <c r="P101" s="207"/>
      <c r="Q101" s="122"/>
      <c r="R101" s="264"/>
      <c r="S101" s="147"/>
      <c r="T101" s="207"/>
      <c r="U101" s="127"/>
      <c r="V101" s="38"/>
      <c r="W101" s="264" t="s">
        <v>386</v>
      </c>
      <c r="X101" s="136"/>
      <c r="Y101" s="131"/>
      <c r="Z101" s="177"/>
      <c r="AA101" s="270"/>
      <c r="AB101" s="147"/>
      <c r="AC101" s="270"/>
      <c r="AD101" s="150">
        <f t="shared" si="4"/>
        <v>4</v>
      </c>
      <c r="AE101">
        <f t="shared" si="5"/>
        <v>4</v>
      </c>
    </row>
    <row r="102" spans="1:31" ht="15.75" hidden="1" customHeight="1" x14ac:dyDescent="0.2">
      <c r="A102" s="253"/>
      <c r="B102" s="252" t="s">
        <v>131</v>
      </c>
      <c r="C102" s="242"/>
      <c r="D102" s="249"/>
      <c r="E102" s="261"/>
      <c r="F102" s="68"/>
      <c r="G102" s="68"/>
      <c r="H102" s="261"/>
      <c r="I102" s="262"/>
      <c r="J102" s="147"/>
      <c r="K102" s="207"/>
      <c r="L102" s="207"/>
      <c r="M102" s="221"/>
      <c r="N102" s="264"/>
      <c r="O102" s="124"/>
      <c r="P102" s="265"/>
      <c r="Q102" s="207"/>
      <c r="R102" s="124"/>
      <c r="S102" s="207"/>
      <c r="T102" s="207"/>
      <c r="U102" s="38"/>
      <c r="V102" s="127"/>
      <c r="W102" s="221"/>
      <c r="X102" s="207"/>
      <c r="Y102" s="131"/>
      <c r="Z102" s="221"/>
      <c r="AA102" s="221"/>
      <c r="AB102" s="147"/>
      <c r="AC102" s="138"/>
      <c r="AD102" s="150">
        <f t="shared" si="4"/>
        <v>0</v>
      </c>
      <c r="AE102">
        <f t="shared" si="5"/>
        <v>0</v>
      </c>
    </row>
    <row r="103" spans="1:31" ht="15.75" customHeight="1" x14ac:dyDescent="0.2">
      <c r="A103" s="128">
        <v>87</v>
      </c>
      <c r="B103" s="252" t="s">
        <v>127</v>
      </c>
      <c r="C103" s="242">
        <v>3</v>
      </c>
      <c r="D103" s="249" t="s">
        <v>36</v>
      </c>
      <c r="E103" s="261"/>
      <c r="F103" s="261" t="s">
        <v>21</v>
      </c>
      <c r="G103" s="261" t="s">
        <v>22</v>
      </c>
      <c r="H103" s="261"/>
      <c r="I103" s="68"/>
      <c r="J103" s="147"/>
      <c r="K103" s="263"/>
      <c r="L103" s="263"/>
      <c r="M103" s="176"/>
      <c r="N103" s="264"/>
      <c r="O103" s="261"/>
      <c r="P103" s="207" t="s">
        <v>19</v>
      </c>
      <c r="Q103" s="147"/>
      <c r="R103" s="263"/>
      <c r="S103" s="207"/>
      <c r="T103" s="207"/>
      <c r="U103" s="265"/>
      <c r="V103" s="38"/>
      <c r="W103" s="264"/>
      <c r="X103" s="207"/>
      <c r="Y103" s="149"/>
      <c r="Z103" s="261" t="s">
        <v>389</v>
      </c>
      <c r="AA103" s="270"/>
      <c r="AB103" s="270"/>
      <c r="AC103" s="138"/>
      <c r="AD103" s="150">
        <f t="shared" si="4"/>
        <v>3</v>
      </c>
      <c r="AE103">
        <f t="shared" si="5"/>
        <v>4</v>
      </c>
    </row>
    <row r="104" spans="1:31" ht="15.75" hidden="1" customHeight="1" x14ac:dyDescent="0.2">
      <c r="A104" s="246"/>
      <c r="B104" s="252" t="s">
        <v>133</v>
      </c>
      <c r="C104" s="242"/>
      <c r="D104" s="249"/>
      <c r="E104" s="261"/>
      <c r="F104" s="68"/>
      <c r="G104" s="261"/>
      <c r="H104" s="68"/>
      <c r="I104" s="70"/>
      <c r="J104" s="147"/>
      <c r="K104" s="207"/>
      <c r="L104" s="147"/>
      <c r="M104" s="221"/>
      <c r="N104" s="147"/>
      <c r="O104" s="264"/>
      <c r="P104" s="207"/>
      <c r="Q104" s="124"/>
      <c r="R104" s="207"/>
      <c r="S104" s="207"/>
      <c r="T104" s="263"/>
      <c r="U104" s="261"/>
      <c r="V104" s="265"/>
      <c r="W104" s="131"/>
      <c r="X104" s="136"/>
      <c r="Y104" s="264"/>
      <c r="Z104" s="221"/>
      <c r="AA104" s="221"/>
      <c r="AB104" s="147"/>
      <c r="AC104" s="138"/>
      <c r="AD104" s="150">
        <f t="shared" ref="AD104:AD135" si="6">COUNTA(F104:I104,K104:O104,Q104:AC104)</f>
        <v>0</v>
      </c>
      <c r="AE104">
        <f t="shared" ref="AE104:AE123" si="7">COUNTA(E104:AC104)</f>
        <v>0</v>
      </c>
    </row>
    <row r="105" spans="1:31" ht="15.75" customHeight="1" x14ac:dyDescent="0.2">
      <c r="A105" s="253">
        <v>88</v>
      </c>
      <c r="B105" s="252" t="s">
        <v>95</v>
      </c>
      <c r="C105" s="242">
        <v>3</v>
      </c>
      <c r="D105" s="249" t="s">
        <v>19</v>
      </c>
      <c r="E105" s="261"/>
      <c r="F105" s="261" t="s">
        <v>21</v>
      </c>
      <c r="G105" s="68"/>
      <c r="H105" s="68"/>
      <c r="I105" s="261" t="s">
        <v>24</v>
      </c>
      <c r="J105" s="147"/>
      <c r="K105" s="263"/>
      <c r="L105" s="147"/>
      <c r="M105" s="264" t="s">
        <v>28</v>
      </c>
      <c r="N105" s="261"/>
      <c r="O105" s="263"/>
      <c r="P105" s="207"/>
      <c r="Q105" s="124"/>
      <c r="R105" s="207"/>
      <c r="S105" s="207"/>
      <c r="T105" s="207"/>
      <c r="U105" s="141"/>
      <c r="V105" s="141"/>
      <c r="W105" s="141"/>
      <c r="X105" s="136"/>
      <c r="Y105" s="264"/>
      <c r="Z105" s="264"/>
      <c r="AA105" s="270"/>
      <c r="AB105" s="138"/>
      <c r="AC105" s="138"/>
      <c r="AD105" s="150">
        <f t="shared" si="6"/>
        <v>3</v>
      </c>
      <c r="AE105">
        <f t="shared" si="7"/>
        <v>3</v>
      </c>
    </row>
    <row r="106" spans="1:31" ht="15.75" customHeight="1" x14ac:dyDescent="0.2">
      <c r="A106" s="253">
        <v>89</v>
      </c>
      <c r="B106" s="252" t="s">
        <v>189</v>
      </c>
      <c r="C106" s="242">
        <v>3</v>
      </c>
      <c r="D106" s="249"/>
      <c r="E106" s="68"/>
      <c r="F106" s="261" t="s">
        <v>21</v>
      </c>
      <c r="G106" s="261" t="s">
        <v>22</v>
      </c>
      <c r="H106" s="261"/>
      <c r="I106" s="68"/>
      <c r="J106" s="147"/>
      <c r="K106" s="59"/>
      <c r="L106" s="263"/>
      <c r="M106" s="124"/>
      <c r="N106" s="261" t="s">
        <v>29</v>
      </c>
      <c r="O106" s="264"/>
      <c r="P106" s="122"/>
      <c r="Q106" s="142"/>
      <c r="R106" s="122"/>
      <c r="S106" s="122"/>
      <c r="T106" s="265"/>
      <c r="U106" s="265"/>
      <c r="V106" s="265"/>
      <c r="W106" s="131"/>
      <c r="X106" s="147"/>
      <c r="Y106" s="264"/>
      <c r="Z106" s="221"/>
      <c r="AA106" s="221"/>
      <c r="AB106" s="138"/>
      <c r="AC106" s="138"/>
      <c r="AD106" s="150">
        <f t="shared" si="6"/>
        <v>3</v>
      </c>
      <c r="AE106">
        <f t="shared" si="7"/>
        <v>3</v>
      </c>
    </row>
    <row r="107" spans="1:31" ht="15.75" customHeight="1" x14ac:dyDescent="0.2">
      <c r="A107" s="253"/>
      <c r="B107" s="252" t="s">
        <v>237</v>
      </c>
      <c r="C107" s="242">
        <v>3</v>
      </c>
      <c r="D107" s="249"/>
      <c r="E107" s="261" t="s">
        <v>20</v>
      </c>
      <c r="F107" s="261" t="s">
        <v>21</v>
      </c>
      <c r="G107" s="261" t="s">
        <v>22</v>
      </c>
      <c r="H107" s="68"/>
      <c r="I107" s="68"/>
      <c r="J107" s="264"/>
      <c r="K107" s="263"/>
      <c r="L107" s="147"/>
      <c r="M107" s="141"/>
      <c r="N107" s="263"/>
      <c r="O107" s="142"/>
      <c r="P107" s="122"/>
      <c r="Q107" s="124"/>
      <c r="R107" s="207"/>
      <c r="S107" s="207"/>
      <c r="T107" s="142"/>
      <c r="U107" s="176"/>
      <c r="V107" s="127"/>
      <c r="W107" s="221"/>
      <c r="X107" s="207"/>
      <c r="Y107" s="255"/>
      <c r="Z107" s="116"/>
      <c r="AA107" s="131"/>
      <c r="AB107" s="138"/>
      <c r="AC107" s="138"/>
      <c r="AD107" s="150">
        <f t="shared" si="6"/>
        <v>2</v>
      </c>
      <c r="AE107">
        <f t="shared" si="7"/>
        <v>3</v>
      </c>
    </row>
    <row r="108" spans="1:31" ht="15.75" hidden="1" customHeight="1" x14ac:dyDescent="0.2">
      <c r="A108" s="253"/>
      <c r="B108" s="252" t="s">
        <v>137</v>
      </c>
      <c r="C108" s="242"/>
      <c r="D108" s="249"/>
      <c r="E108" s="261"/>
      <c r="F108" s="68"/>
      <c r="G108" s="68"/>
      <c r="H108" s="68"/>
      <c r="I108" s="233"/>
      <c r="J108" s="147"/>
      <c r="K108" s="263"/>
      <c r="L108" s="147"/>
      <c r="M108" s="221"/>
      <c r="N108" s="263"/>
      <c r="O108" s="124"/>
      <c r="P108" s="207"/>
      <c r="Q108" s="147"/>
      <c r="R108" s="207"/>
      <c r="S108" s="263"/>
      <c r="T108" s="207"/>
      <c r="U108" s="38"/>
      <c r="V108" s="265"/>
      <c r="W108" s="221"/>
      <c r="X108" s="265"/>
      <c r="Y108" s="264"/>
      <c r="Z108" s="264"/>
      <c r="AA108" s="221"/>
      <c r="AB108" s="138"/>
      <c r="AC108" s="138"/>
      <c r="AD108" s="150">
        <f t="shared" si="6"/>
        <v>0</v>
      </c>
      <c r="AE108">
        <f t="shared" si="7"/>
        <v>0</v>
      </c>
    </row>
    <row r="109" spans="1:31" ht="15.75" hidden="1" customHeight="1" x14ac:dyDescent="0.2">
      <c r="A109" s="253"/>
      <c r="B109" s="252" t="s">
        <v>275</v>
      </c>
      <c r="C109" s="242"/>
      <c r="D109" s="249"/>
      <c r="E109" s="261"/>
      <c r="F109" s="261"/>
      <c r="G109" s="261"/>
      <c r="H109" s="68"/>
      <c r="I109" s="115"/>
      <c r="J109" s="147"/>
      <c r="K109" s="263"/>
      <c r="L109" s="207"/>
      <c r="M109" s="264"/>
      <c r="N109" s="263"/>
      <c r="O109" s="116"/>
      <c r="P109" s="52"/>
      <c r="Q109" s="116"/>
      <c r="R109" s="207"/>
      <c r="S109" s="207"/>
      <c r="T109" s="122"/>
      <c r="U109" s="127"/>
      <c r="V109" s="221"/>
      <c r="W109" s="131"/>
      <c r="X109" s="207"/>
      <c r="Y109" s="255"/>
      <c r="Z109" s="131"/>
      <c r="AA109" s="116"/>
      <c r="AB109" s="138"/>
      <c r="AC109" s="138"/>
      <c r="AD109" s="150">
        <f t="shared" si="6"/>
        <v>0</v>
      </c>
      <c r="AE109">
        <f t="shared" si="7"/>
        <v>0</v>
      </c>
    </row>
    <row r="110" spans="1:31" ht="15.75" customHeight="1" x14ac:dyDescent="0.2">
      <c r="A110" s="253"/>
      <c r="B110" s="250" t="s">
        <v>118</v>
      </c>
      <c r="C110" s="242">
        <v>3</v>
      </c>
      <c r="D110" s="249"/>
      <c r="E110" s="261"/>
      <c r="F110" s="261"/>
      <c r="G110" s="261"/>
      <c r="H110" s="261"/>
      <c r="I110" s="262"/>
      <c r="J110" s="264"/>
      <c r="K110" s="261" t="s">
        <v>26</v>
      </c>
      <c r="L110" s="124"/>
      <c r="M110" s="131"/>
      <c r="N110" s="262" t="s">
        <v>29</v>
      </c>
      <c r="O110" s="70"/>
      <c r="P110" s="52"/>
      <c r="Q110" s="264" t="s">
        <v>30</v>
      </c>
      <c r="R110" s="124"/>
      <c r="S110" s="261"/>
      <c r="T110" s="147"/>
      <c r="U110" s="127"/>
      <c r="V110" s="127"/>
      <c r="W110" s="141"/>
      <c r="X110" s="296"/>
      <c r="Y110" s="131"/>
      <c r="Z110" s="221"/>
      <c r="AA110" s="131"/>
      <c r="AB110" s="138"/>
      <c r="AC110" s="138"/>
      <c r="AD110" s="150">
        <f t="shared" si="6"/>
        <v>3</v>
      </c>
      <c r="AE110">
        <f t="shared" si="7"/>
        <v>3</v>
      </c>
    </row>
    <row r="111" spans="1:31" ht="15.75" customHeight="1" x14ac:dyDescent="0.2">
      <c r="A111" s="253"/>
      <c r="B111" s="250" t="s">
        <v>135</v>
      </c>
      <c r="C111" s="242">
        <v>3</v>
      </c>
      <c r="D111" s="249"/>
      <c r="E111" s="261"/>
      <c r="F111" s="261"/>
      <c r="G111" s="261"/>
      <c r="H111" s="261"/>
      <c r="I111" s="262"/>
      <c r="J111" s="264"/>
      <c r="K111" s="261" t="s">
        <v>26</v>
      </c>
      <c r="L111" s="142"/>
      <c r="M111" s="141"/>
      <c r="N111" s="262" t="s">
        <v>29</v>
      </c>
      <c r="O111" s="70"/>
      <c r="P111" s="52"/>
      <c r="Q111" s="261" t="s">
        <v>30</v>
      </c>
      <c r="R111" s="124"/>
      <c r="S111" s="265"/>
      <c r="T111" s="147"/>
      <c r="U111" s="127"/>
      <c r="V111" s="141"/>
      <c r="W111" s="131"/>
      <c r="X111" s="136"/>
      <c r="Y111" s="131"/>
      <c r="Z111" s="221"/>
      <c r="AA111" s="221"/>
      <c r="AB111" s="147"/>
      <c r="AC111" s="138"/>
      <c r="AD111" s="150">
        <f t="shared" si="6"/>
        <v>3</v>
      </c>
      <c r="AE111">
        <f t="shared" si="7"/>
        <v>3</v>
      </c>
    </row>
    <row r="112" spans="1:31" ht="15.75" customHeight="1" x14ac:dyDescent="0.2">
      <c r="A112" s="253"/>
      <c r="B112" s="252" t="s">
        <v>170</v>
      </c>
      <c r="C112" s="242">
        <v>3</v>
      </c>
      <c r="D112" s="249"/>
      <c r="E112" s="58"/>
      <c r="F112" s="261"/>
      <c r="G112" s="261" t="s">
        <v>22</v>
      </c>
      <c r="H112" s="261" t="s">
        <v>23</v>
      </c>
      <c r="I112" s="262"/>
      <c r="J112" s="147"/>
      <c r="K112" s="176"/>
      <c r="L112" s="147"/>
      <c r="M112" s="131"/>
      <c r="N112" s="261"/>
      <c r="O112" s="266"/>
      <c r="P112" s="207"/>
      <c r="Q112" s="264" t="s">
        <v>30</v>
      </c>
      <c r="R112" s="263"/>
      <c r="S112" s="263"/>
      <c r="T112" s="116"/>
      <c r="U112" s="38"/>
      <c r="V112" s="38"/>
      <c r="W112" s="221"/>
      <c r="X112" s="207"/>
      <c r="Y112" s="255"/>
      <c r="Z112" s="221"/>
      <c r="AA112" s="221"/>
      <c r="AB112" s="147"/>
      <c r="AC112" s="138"/>
      <c r="AD112" s="150">
        <f t="shared" si="6"/>
        <v>3</v>
      </c>
      <c r="AE112">
        <f t="shared" si="7"/>
        <v>3</v>
      </c>
    </row>
    <row r="113" spans="1:31" ht="15.75" customHeight="1" x14ac:dyDescent="0.2">
      <c r="A113" s="246"/>
      <c r="B113" s="252" t="s">
        <v>174</v>
      </c>
      <c r="C113" s="242">
        <v>3</v>
      </c>
      <c r="D113" s="249"/>
      <c r="E113" s="261"/>
      <c r="F113" s="68"/>
      <c r="G113" s="261" t="s">
        <v>22</v>
      </c>
      <c r="H113" s="68"/>
      <c r="I113" s="261" t="s">
        <v>24</v>
      </c>
      <c r="J113" s="147"/>
      <c r="K113" s="265" t="s">
        <v>26</v>
      </c>
      <c r="L113" s="264"/>
      <c r="M113" s="221"/>
      <c r="N113" s="264"/>
      <c r="O113" s="147"/>
      <c r="P113" s="122"/>
      <c r="Q113" s="263"/>
      <c r="R113" s="147"/>
      <c r="S113" s="207"/>
      <c r="T113" s="263"/>
      <c r="U113" s="38"/>
      <c r="V113" s="38"/>
      <c r="W113" s="221"/>
      <c r="X113" s="147"/>
      <c r="Y113" s="255"/>
      <c r="Z113" s="221"/>
      <c r="AA113" s="221"/>
      <c r="AB113" s="147"/>
      <c r="AC113" s="270"/>
      <c r="AD113" s="150">
        <f t="shared" si="6"/>
        <v>3</v>
      </c>
      <c r="AE113">
        <f t="shared" si="7"/>
        <v>3</v>
      </c>
    </row>
    <row r="114" spans="1:31" ht="15.75" customHeight="1" x14ac:dyDescent="0.2">
      <c r="A114" s="246"/>
      <c r="B114" s="252" t="s">
        <v>271</v>
      </c>
      <c r="C114" s="242">
        <v>3</v>
      </c>
      <c r="D114" s="249"/>
      <c r="E114" s="68"/>
      <c r="F114" s="261" t="s">
        <v>21</v>
      </c>
      <c r="G114" s="261"/>
      <c r="H114" s="261"/>
      <c r="I114" s="262"/>
      <c r="J114" s="147"/>
      <c r="K114" s="207"/>
      <c r="L114" s="124"/>
      <c r="M114" s="264" t="s">
        <v>28</v>
      </c>
      <c r="N114" s="124"/>
      <c r="O114" s="147"/>
      <c r="P114" s="207"/>
      <c r="Q114" s="263"/>
      <c r="R114" s="147"/>
      <c r="S114" s="265" t="s">
        <v>382</v>
      </c>
      <c r="T114" s="266"/>
      <c r="U114" s="176"/>
      <c r="V114" s="221"/>
      <c r="W114" s="221"/>
      <c r="X114" s="147"/>
      <c r="Y114" s="255"/>
      <c r="Z114" s="221"/>
      <c r="AA114" s="116"/>
      <c r="AB114" s="147"/>
      <c r="AC114" s="116"/>
      <c r="AD114" s="150">
        <f t="shared" si="6"/>
        <v>3</v>
      </c>
      <c r="AE114">
        <f t="shared" si="7"/>
        <v>3</v>
      </c>
    </row>
    <row r="115" spans="1:31" ht="15.75" hidden="1" customHeight="1" x14ac:dyDescent="0.2">
      <c r="A115" s="253"/>
      <c r="B115" s="252" t="s">
        <v>144</v>
      </c>
      <c r="C115" s="242"/>
      <c r="D115" s="249"/>
      <c r="E115" s="261"/>
      <c r="F115" s="68"/>
      <c r="G115" s="68"/>
      <c r="H115" s="68"/>
      <c r="I115" s="115"/>
      <c r="J115" s="147"/>
      <c r="K115" s="207"/>
      <c r="L115" s="147"/>
      <c r="M115" s="131"/>
      <c r="N115" s="264"/>
      <c r="O115" s="147"/>
      <c r="P115" s="207"/>
      <c r="Q115" s="124"/>
      <c r="R115" s="147"/>
      <c r="S115" s="207"/>
      <c r="T115" s="266"/>
      <c r="U115" s="141"/>
      <c r="V115" s="131"/>
      <c r="W115" s="131"/>
      <c r="X115" s="136"/>
      <c r="Y115" s="264"/>
      <c r="Z115" s="264"/>
      <c r="AA115" s="270"/>
      <c r="AB115" s="147"/>
      <c r="AC115" s="270"/>
      <c r="AD115" s="150">
        <f t="shared" si="6"/>
        <v>0</v>
      </c>
      <c r="AE115">
        <f t="shared" si="7"/>
        <v>0</v>
      </c>
    </row>
    <row r="116" spans="1:31" ht="15.75" hidden="1" customHeight="1" x14ac:dyDescent="0.2">
      <c r="A116" s="253"/>
      <c r="B116" s="252" t="s">
        <v>145</v>
      </c>
      <c r="C116" s="242"/>
      <c r="D116" s="249"/>
      <c r="E116" s="261"/>
      <c r="F116" s="68"/>
      <c r="G116" s="68"/>
      <c r="H116" s="68"/>
      <c r="I116" s="233"/>
      <c r="J116" s="147"/>
      <c r="K116" s="207"/>
      <c r="L116" s="147"/>
      <c r="M116" s="221"/>
      <c r="N116" s="147"/>
      <c r="O116" s="124"/>
      <c r="P116" s="207"/>
      <c r="Q116" s="147"/>
      <c r="R116" s="147"/>
      <c r="S116" s="207"/>
      <c r="T116" s="266"/>
      <c r="U116" s="176"/>
      <c r="V116" s="264"/>
      <c r="W116" s="221"/>
      <c r="X116" s="265"/>
      <c r="Y116" s="255"/>
      <c r="Z116" s="264"/>
      <c r="AA116" s="221"/>
      <c r="AB116" s="138"/>
      <c r="AC116" s="138"/>
      <c r="AD116" s="150">
        <f t="shared" si="6"/>
        <v>0</v>
      </c>
      <c r="AE116">
        <f t="shared" si="7"/>
        <v>0</v>
      </c>
    </row>
    <row r="117" spans="1:31" ht="15.75" hidden="1" customHeight="1" x14ac:dyDescent="0.2">
      <c r="A117" s="253"/>
      <c r="B117" s="252" t="s">
        <v>146</v>
      </c>
      <c r="C117" s="242"/>
      <c r="D117" s="249"/>
      <c r="E117" s="261"/>
      <c r="F117" s="68"/>
      <c r="G117" s="68"/>
      <c r="H117" s="68"/>
      <c r="I117" s="115"/>
      <c r="J117" s="147"/>
      <c r="K117" s="207"/>
      <c r="L117" s="147"/>
      <c r="M117" s="131"/>
      <c r="N117" s="264"/>
      <c r="O117" s="147"/>
      <c r="P117" s="207"/>
      <c r="Q117" s="124"/>
      <c r="R117" s="147"/>
      <c r="S117" s="207"/>
      <c r="T117" s="266"/>
      <c r="U117" s="141"/>
      <c r="V117" s="131"/>
      <c r="W117" s="131"/>
      <c r="X117" s="136"/>
      <c r="Y117" s="264"/>
      <c r="Z117" s="221"/>
      <c r="AA117" s="221"/>
      <c r="AB117" s="270"/>
      <c r="AC117" s="270"/>
      <c r="AD117" s="150">
        <f t="shared" si="6"/>
        <v>0</v>
      </c>
      <c r="AE117">
        <f t="shared" si="7"/>
        <v>0</v>
      </c>
    </row>
    <row r="118" spans="1:31" ht="15.75" customHeight="1" x14ac:dyDescent="0.2">
      <c r="A118" s="253"/>
      <c r="B118" s="252" t="s">
        <v>373</v>
      </c>
      <c r="C118" s="242">
        <v>3</v>
      </c>
      <c r="D118" s="249"/>
      <c r="E118" s="261"/>
      <c r="F118" s="261" t="s">
        <v>21</v>
      </c>
      <c r="G118" s="261" t="s">
        <v>22</v>
      </c>
      <c r="H118" s="261"/>
      <c r="I118" s="262"/>
      <c r="J118" s="147"/>
      <c r="K118" s="265" t="s">
        <v>26</v>
      </c>
      <c r="L118" s="264"/>
      <c r="M118" s="264"/>
      <c r="N118" s="124"/>
      <c r="O118" s="124"/>
      <c r="P118" s="122"/>
      <c r="Q118" s="142"/>
      <c r="R118" s="147"/>
      <c r="S118" s="207"/>
      <c r="T118" s="266"/>
      <c r="U118" s="141"/>
      <c r="V118" s="221"/>
      <c r="W118" s="221"/>
      <c r="X118" s="207"/>
      <c r="Y118" s="255"/>
      <c r="Z118" s="131"/>
      <c r="AA118" s="270"/>
      <c r="AB118" s="147"/>
      <c r="AC118" s="138"/>
      <c r="AD118" s="150">
        <f t="shared" si="6"/>
        <v>3</v>
      </c>
      <c r="AE118">
        <f t="shared" si="7"/>
        <v>3</v>
      </c>
    </row>
    <row r="119" spans="1:31" ht="15.75" hidden="1" customHeight="1" x14ac:dyDescent="0.2">
      <c r="A119" s="253"/>
      <c r="B119" s="252" t="s">
        <v>148</v>
      </c>
      <c r="C119" s="242"/>
      <c r="D119" s="249"/>
      <c r="E119" s="261"/>
      <c r="F119" s="68"/>
      <c r="G119" s="68"/>
      <c r="H119" s="68"/>
      <c r="I119" s="262"/>
      <c r="J119" s="147"/>
      <c r="K119" s="207"/>
      <c r="L119" s="147"/>
      <c r="M119" s="221"/>
      <c r="N119" s="147"/>
      <c r="O119" s="147"/>
      <c r="P119" s="122"/>
      <c r="Q119" s="147"/>
      <c r="R119" s="124"/>
      <c r="S119" s="265"/>
      <c r="T119" s="224"/>
      <c r="U119" s="141"/>
      <c r="V119" s="265"/>
      <c r="W119" s="221"/>
      <c r="X119" s="207"/>
      <c r="Y119" s="255"/>
      <c r="Z119" s="221"/>
      <c r="AA119" s="131"/>
      <c r="AB119" s="147"/>
      <c r="AC119" s="270"/>
      <c r="AD119" s="150">
        <f t="shared" si="6"/>
        <v>0</v>
      </c>
      <c r="AE119">
        <f t="shared" si="7"/>
        <v>0</v>
      </c>
    </row>
    <row r="120" spans="1:31" ht="15.75" hidden="1" customHeight="1" x14ac:dyDescent="0.2">
      <c r="A120" s="253"/>
      <c r="B120" s="252" t="s">
        <v>149</v>
      </c>
      <c r="C120" s="242"/>
      <c r="D120" s="249"/>
      <c r="E120" s="261"/>
      <c r="F120" s="68"/>
      <c r="G120" s="68"/>
      <c r="H120" s="68"/>
      <c r="I120" s="233"/>
      <c r="J120" s="147"/>
      <c r="K120" s="207"/>
      <c r="L120" s="147"/>
      <c r="M120" s="221"/>
      <c r="N120" s="147"/>
      <c r="O120" s="124"/>
      <c r="P120" s="207"/>
      <c r="Q120" s="147"/>
      <c r="R120" s="147"/>
      <c r="S120" s="207"/>
      <c r="T120" s="147"/>
      <c r="U120" s="176"/>
      <c r="V120" s="38"/>
      <c r="W120" s="221"/>
      <c r="X120" s="265"/>
      <c r="Y120" s="264"/>
      <c r="Z120" s="264"/>
      <c r="AA120" s="221"/>
      <c r="AB120" s="138"/>
      <c r="AC120" s="138"/>
      <c r="AD120" s="150">
        <f t="shared" si="6"/>
        <v>0</v>
      </c>
      <c r="AE120">
        <f t="shared" si="7"/>
        <v>0</v>
      </c>
    </row>
    <row r="121" spans="1:31" ht="15.75" customHeight="1" x14ac:dyDescent="0.2">
      <c r="A121" s="253"/>
      <c r="B121" s="250" t="s">
        <v>186</v>
      </c>
      <c r="C121" s="242">
        <v>3</v>
      </c>
      <c r="D121" s="249"/>
      <c r="E121" s="261"/>
      <c r="F121" s="261"/>
      <c r="G121" s="68"/>
      <c r="H121" s="261" t="s">
        <v>23</v>
      </c>
      <c r="I121" s="115"/>
      <c r="J121" s="266"/>
      <c r="K121" s="207"/>
      <c r="L121" s="147"/>
      <c r="M121" s="267"/>
      <c r="N121" s="262"/>
      <c r="O121" s="147"/>
      <c r="P121" s="207"/>
      <c r="Q121" s="124"/>
      <c r="R121" s="264" t="s">
        <v>381</v>
      </c>
      <c r="S121" s="207"/>
      <c r="T121" s="147"/>
      <c r="U121" s="267"/>
      <c r="V121" s="131"/>
      <c r="W121" s="141"/>
      <c r="X121" s="136"/>
      <c r="Y121" s="264" t="s">
        <v>388</v>
      </c>
      <c r="Z121" s="261"/>
      <c r="AA121" s="221"/>
      <c r="AB121" s="138"/>
      <c r="AC121" s="138"/>
      <c r="AD121" s="150">
        <f t="shared" si="6"/>
        <v>3</v>
      </c>
      <c r="AE121">
        <f t="shared" si="7"/>
        <v>3</v>
      </c>
    </row>
    <row r="122" spans="1:31" ht="15.75" hidden="1" customHeight="1" x14ac:dyDescent="0.2">
      <c r="A122" s="253"/>
      <c r="B122" s="252" t="s">
        <v>151</v>
      </c>
      <c r="C122" s="242"/>
      <c r="D122" s="249"/>
      <c r="E122" s="261"/>
      <c r="F122" s="68"/>
      <c r="G122" s="68"/>
      <c r="H122" s="68"/>
      <c r="I122" s="262"/>
      <c r="J122" s="224"/>
      <c r="K122" s="207"/>
      <c r="L122" s="147"/>
      <c r="M122" s="268"/>
      <c r="N122" s="266"/>
      <c r="O122" s="147"/>
      <c r="P122" s="207"/>
      <c r="Q122" s="124"/>
      <c r="R122" s="147"/>
      <c r="S122" s="207"/>
      <c r="T122" s="147"/>
      <c r="U122" s="267"/>
      <c r="V122" s="131"/>
      <c r="W122" s="131"/>
      <c r="X122" s="138"/>
      <c r="Y122" s="255"/>
      <c r="Z122" s="221"/>
      <c r="AA122" s="270"/>
      <c r="AB122" s="270"/>
      <c r="AC122" s="138"/>
      <c r="AD122" s="150">
        <f t="shared" si="6"/>
        <v>0</v>
      </c>
      <c r="AE122">
        <f t="shared" si="7"/>
        <v>0</v>
      </c>
    </row>
    <row r="123" spans="1:31" ht="15.75" hidden="1" customHeight="1" x14ac:dyDescent="0.2">
      <c r="A123" s="253"/>
      <c r="B123" s="252" t="s">
        <v>152</v>
      </c>
      <c r="C123" s="242"/>
      <c r="D123" s="249"/>
      <c r="E123" s="261"/>
      <c r="F123" s="68"/>
      <c r="G123" s="68"/>
      <c r="H123" s="68"/>
      <c r="I123" s="115"/>
      <c r="J123" s="266"/>
      <c r="K123" s="207"/>
      <c r="L123" s="147"/>
      <c r="M123" s="267"/>
      <c r="N123" s="262"/>
      <c r="O123" s="147"/>
      <c r="P123" s="207"/>
      <c r="Q123" s="124"/>
      <c r="R123" s="147"/>
      <c r="S123" s="207"/>
      <c r="T123" s="147"/>
      <c r="U123" s="267"/>
      <c r="V123" s="131"/>
      <c r="W123" s="131"/>
      <c r="X123" s="136"/>
      <c r="Y123" s="264"/>
      <c r="Z123" s="264"/>
      <c r="AA123" s="270"/>
      <c r="AB123" s="147"/>
      <c r="AC123" s="270"/>
      <c r="AD123" s="150">
        <f t="shared" si="6"/>
        <v>0</v>
      </c>
      <c r="AE123">
        <f t="shared" si="7"/>
        <v>0</v>
      </c>
    </row>
    <row r="124" spans="1:31" ht="15.75" customHeight="1" x14ac:dyDescent="0.2">
      <c r="A124" s="246">
        <v>98</v>
      </c>
      <c r="B124" s="252" t="s">
        <v>86</v>
      </c>
      <c r="C124" s="242">
        <v>2</v>
      </c>
      <c r="D124" s="249" t="s">
        <v>19</v>
      </c>
      <c r="E124" s="261"/>
      <c r="F124" s="68"/>
      <c r="G124" s="261"/>
      <c r="H124" s="68"/>
      <c r="I124" s="233"/>
      <c r="J124" s="266"/>
      <c r="K124" s="265" t="s">
        <v>26</v>
      </c>
      <c r="L124" s="147"/>
      <c r="M124" s="268"/>
      <c r="N124" s="266"/>
      <c r="O124" s="147"/>
      <c r="P124" s="207" t="s">
        <v>19</v>
      </c>
      <c r="Q124" s="142"/>
      <c r="R124" s="264"/>
      <c r="S124" s="265"/>
      <c r="T124" s="147"/>
      <c r="U124" s="267"/>
      <c r="V124" s="131"/>
      <c r="W124" s="264" t="s">
        <v>386</v>
      </c>
      <c r="X124" s="136"/>
      <c r="Y124" s="264"/>
      <c r="Z124" s="221"/>
      <c r="AA124" s="221"/>
      <c r="AB124" s="147"/>
      <c r="AC124" s="270"/>
      <c r="AD124" s="150">
        <f t="shared" si="6"/>
        <v>2</v>
      </c>
    </row>
    <row r="125" spans="1:31" ht="15.75" customHeight="1" x14ac:dyDescent="0.2">
      <c r="A125" s="253"/>
      <c r="B125" s="252" t="s">
        <v>96</v>
      </c>
      <c r="C125" s="242">
        <v>2</v>
      </c>
      <c r="D125" s="249" t="s">
        <v>19</v>
      </c>
      <c r="E125" s="261"/>
      <c r="F125" s="261" t="s">
        <v>21</v>
      </c>
      <c r="G125" s="68"/>
      <c r="H125" s="68"/>
      <c r="I125" s="115"/>
      <c r="J125" s="266"/>
      <c r="K125" s="207"/>
      <c r="L125" s="147"/>
      <c r="M125" s="267"/>
      <c r="N125" s="262"/>
      <c r="O125" s="147"/>
      <c r="P125" s="265" t="s">
        <v>380</v>
      </c>
      <c r="Q125" s="124"/>
      <c r="R125" s="147"/>
      <c r="S125" s="207"/>
      <c r="T125" s="147"/>
      <c r="U125" s="267"/>
      <c r="V125" s="131"/>
      <c r="W125" s="131"/>
      <c r="X125" s="136"/>
      <c r="Y125" s="264"/>
      <c r="Z125" s="264"/>
      <c r="AA125" s="270"/>
      <c r="AB125" s="147"/>
      <c r="AC125" s="270"/>
      <c r="AD125" s="150">
        <f t="shared" si="6"/>
        <v>1</v>
      </c>
    </row>
    <row r="126" spans="1:31" ht="15.75" customHeight="1" x14ac:dyDescent="0.2">
      <c r="A126" s="253">
        <v>100</v>
      </c>
      <c r="B126" s="252" t="s">
        <v>76</v>
      </c>
      <c r="C126" s="242">
        <v>2</v>
      </c>
      <c r="D126" s="249"/>
      <c r="E126" s="261"/>
      <c r="F126" s="261"/>
      <c r="G126" s="261"/>
      <c r="H126" s="261"/>
      <c r="I126" s="262"/>
      <c r="J126" s="262"/>
      <c r="K126" s="265"/>
      <c r="L126" s="142"/>
      <c r="M126" s="267"/>
      <c r="N126" s="262"/>
      <c r="O126" s="116"/>
      <c r="P126" s="52"/>
      <c r="Q126" s="116"/>
      <c r="R126" s="264" t="s">
        <v>381</v>
      </c>
      <c r="S126" s="265"/>
      <c r="T126" s="147"/>
      <c r="U126" s="262" t="s">
        <v>384</v>
      </c>
      <c r="V126" s="131"/>
      <c r="W126" s="131"/>
      <c r="X126" s="136"/>
      <c r="Y126" s="131"/>
      <c r="Z126" s="221"/>
      <c r="AA126" s="131"/>
      <c r="AB126" s="138"/>
      <c r="AC126" s="138"/>
      <c r="AD126" s="150">
        <f t="shared" si="6"/>
        <v>2</v>
      </c>
    </row>
    <row r="127" spans="1:31" ht="15.75" customHeight="1" x14ac:dyDescent="0.2">
      <c r="A127" s="253"/>
      <c r="B127" s="252" t="s">
        <v>371</v>
      </c>
      <c r="C127" s="242">
        <v>2</v>
      </c>
      <c r="D127" s="249"/>
      <c r="E127" s="68"/>
      <c r="F127" s="261" t="s">
        <v>21</v>
      </c>
      <c r="G127" s="68"/>
      <c r="H127" s="261" t="s">
        <v>23</v>
      </c>
      <c r="I127" s="233"/>
      <c r="J127" s="224"/>
      <c r="K127" s="265"/>
      <c r="L127" s="264"/>
      <c r="M127" s="233"/>
      <c r="N127" s="262"/>
      <c r="O127" s="264"/>
      <c r="P127" s="207"/>
      <c r="Q127" s="264"/>
      <c r="R127" s="264"/>
      <c r="S127" s="122"/>
      <c r="T127" s="264"/>
      <c r="U127" s="268"/>
      <c r="V127" s="264"/>
      <c r="W127" s="264"/>
      <c r="X127" s="136"/>
      <c r="Y127" s="264"/>
      <c r="Z127" s="221"/>
      <c r="AA127" s="270"/>
      <c r="AB127" s="147"/>
      <c r="AC127" s="138"/>
      <c r="AD127" s="150">
        <f t="shared" si="6"/>
        <v>2</v>
      </c>
    </row>
    <row r="128" spans="1:31" ht="15.75" customHeight="1" x14ac:dyDescent="0.2">
      <c r="A128" s="253"/>
      <c r="B128" s="252" t="s">
        <v>47</v>
      </c>
      <c r="C128" s="242">
        <v>2</v>
      </c>
      <c r="D128" s="249"/>
      <c r="E128" s="68"/>
      <c r="F128" s="261" t="s">
        <v>21</v>
      </c>
      <c r="G128" s="261" t="s">
        <v>22</v>
      </c>
      <c r="H128" s="261"/>
      <c r="I128" s="262"/>
      <c r="J128" s="262"/>
      <c r="K128" s="265"/>
      <c r="L128" s="264"/>
      <c r="M128" s="233"/>
      <c r="N128" s="262"/>
      <c r="O128" s="261"/>
      <c r="P128" s="142"/>
      <c r="Q128" s="264"/>
      <c r="R128" s="116"/>
      <c r="S128" s="207"/>
      <c r="T128" s="147"/>
      <c r="U128" s="141"/>
      <c r="V128" s="221"/>
      <c r="W128" s="131"/>
      <c r="X128" s="207"/>
      <c r="Y128" s="149"/>
      <c r="Z128" s="116"/>
      <c r="AA128" s="221"/>
      <c r="AB128" s="147"/>
      <c r="AC128" s="138"/>
      <c r="AD128" s="150">
        <f t="shared" si="6"/>
        <v>2</v>
      </c>
    </row>
    <row r="129" spans="1:31" ht="15.75" hidden="1" customHeight="1" x14ac:dyDescent="0.2">
      <c r="A129" s="253"/>
      <c r="B129" s="252" t="s">
        <v>164</v>
      </c>
      <c r="C129" s="242"/>
      <c r="D129" s="249"/>
      <c r="E129" s="68"/>
      <c r="F129" s="261"/>
      <c r="G129" s="261"/>
      <c r="H129" s="261"/>
      <c r="I129" s="115"/>
      <c r="J129" s="224"/>
      <c r="K129" s="207"/>
      <c r="L129" s="116"/>
      <c r="M129" s="262"/>
      <c r="N129" s="224"/>
      <c r="O129" s="147"/>
      <c r="P129" s="122"/>
      <c r="Q129" s="147"/>
      <c r="R129" s="147"/>
      <c r="S129" s="207"/>
      <c r="T129" s="147"/>
      <c r="U129" s="267"/>
      <c r="V129" s="221"/>
      <c r="W129" s="131"/>
      <c r="X129" s="136"/>
      <c r="Y129" s="131"/>
      <c r="Z129" s="221"/>
      <c r="AA129" s="221"/>
      <c r="AB129" s="147"/>
      <c r="AC129" s="138"/>
      <c r="AD129" s="150">
        <f t="shared" si="6"/>
        <v>0</v>
      </c>
      <c r="AE129">
        <f t="shared" ref="AE129:AE135" si="8">COUNTA(E129:AC129)</f>
        <v>0</v>
      </c>
    </row>
    <row r="130" spans="1:31" ht="15.75" hidden="1" customHeight="1" x14ac:dyDescent="0.2">
      <c r="A130" s="253"/>
      <c r="B130" s="252" t="s">
        <v>165</v>
      </c>
      <c r="C130" s="242"/>
      <c r="D130" s="249"/>
      <c r="E130" s="261"/>
      <c r="F130" s="68"/>
      <c r="G130" s="68"/>
      <c r="H130" s="68"/>
      <c r="I130" s="115"/>
      <c r="J130" s="266"/>
      <c r="K130" s="207"/>
      <c r="L130" s="147"/>
      <c r="M130" s="267"/>
      <c r="N130" s="262"/>
      <c r="O130" s="147"/>
      <c r="P130" s="207"/>
      <c r="Q130" s="124"/>
      <c r="R130" s="147"/>
      <c r="S130" s="207"/>
      <c r="T130" s="147"/>
      <c r="U130" s="267"/>
      <c r="V130" s="131"/>
      <c r="W130" s="131"/>
      <c r="X130" s="138"/>
      <c r="Y130" s="264"/>
      <c r="Z130" s="264"/>
      <c r="AA130" s="270"/>
      <c r="AB130" s="147"/>
      <c r="AC130" s="270"/>
      <c r="AD130" s="150">
        <f t="shared" si="6"/>
        <v>0</v>
      </c>
      <c r="AE130">
        <f t="shared" si="8"/>
        <v>0</v>
      </c>
    </row>
    <row r="131" spans="1:31" ht="15.75" hidden="1" customHeight="1" x14ac:dyDescent="0.2">
      <c r="A131" s="253"/>
      <c r="B131" s="252" t="s">
        <v>166</v>
      </c>
      <c r="C131" s="242"/>
      <c r="D131" s="249"/>
      <c r="E131" s="68"/>
      <c r="F131" s="261"/>
      <c r="G131" s="261"/>
      <c r="H131" s="70"/>
      <c r="I131" s="233"/>
      <c r="J131" s="224"/>
      <c r="K131" s="207"/>
      <c r="L131" s="124"/>
      <c r="M131" s="233"/>
      <c r="N131" s="224"/>
      <c r="O131" s="124"/>
      <c r="P131" s="207"/>
      <c r="Q131" s="147"/>
      <c r="R131" s="147"/>
      <c r="S131" s="207"/>
      <c r="T131" s="147"/>
      <c r="U131" s="268"/>
      <c r="V131" s="221"/>
      <c r="W131" s="221"/>
      <c r="X131" s="147"/>
      <c r="Y131" s="255"/>
      <c r="Z131" s="131"/>
      <c r="AA131" s="221"/>
      <c r="AB131" s="138"/>
      <c r="AC131" s="138"/>
      <c r="AD131" s="150">
        <f t="shared" si="6"/>
        <v>0</v>
      </c>
      <c r="AE131">
        <f t="shared" si="8"/>
        <v>0</v>
      </c>
    </row>
    <row r="132" spans="1:31" ht="15.75" customHeight="1" x14ac:dyDescent="0.2">
      <c r="A132" s="253"/>
      <c r="B132" s="250" t="s">
        <v>99</v>
      </c>
      <c r="C132" s="242">
        <v>2</v>
      </c>
      <c r="D132" s="249"/>
      <c r="E132" s="261"/>
      <c r="F132" s="68"/>
      <c r="G132" s="68"/>
      <c r="H132" s="68"/>
      <c r="I132" s="261"/>
      <c r="J132" s="262"/>
      <c r="K132" s="207"/>
      <c r="L132" s="147"/>
      <c r="M132" s="268"/>
      <c r="N132" s="266"/>
      <c r="O132" s="124"/>
      <c r="P132" s="122"/>
      <c r="Q132" s="264" t="s">
        <v>30</v>
      </c>
      <c r="R132" s="264"/>
      <c r="S132" s="265"/>
      <c r="T132" s="147"/>
      <c r="U132" s="267"/>
      <c r="V132" s="221"/>
      <c r="W132" s="131"/>
      <c r="X132" s="147"/>
      <c r="Y132" s="149"/>
      <c r="Z132" s="264" t="s">
        <v>389</v>
      </c>
      <c r="AA132" s="270"/>
      <c r="AB132" s="147"/>
      <c r="AC132" s="138"/>
      <c r="AD132" s="150">
        <f t="shared" si="6"/>
        <v>2</v>
      </c>
      <c r="AE132">
        <f t="shared" si="8"/>
        <v>2</v>
      </c>
    </row>
    <row r="133" spans="1:31" ht="15.75" hidden="1" customHeight="1" x14ac:dyDescent="0.2">
      <c r="A133" s="246"/>
      <c r="B133" s="252" t="s">
        <v>168</v>
      </c>
      <c r="C133" s="242"/>
      <c r="D133" s="249"/>
      <c r="E133" s="261"/>
      <c r="F133" s="68"/>
      <c r="G133" s="68"/>
      <c r="H133" s="68"/>
      <c r="I133" s="233"/>
      <c r="J133" s="266"/>
      <c r="K133" s="207"/>
      <c r="L133" s="116"/>
      <c r="M133" s="268"/>
      <c r="N133" s="142"/>
      <c r="O133" s="147"/>
      <c r="P133" s="207"/>
      <c r="Q133" s="124"/>
      <c r="R133" s="147"/>
      <c r="S133" s="207"/>
      <c r="T133" s="147"/>
      <c r="U133" s="131"/>
      <c r="V133" s="131"/>
      <c r="W133" s="131"/>
      <c r="X133" s="136"/>
      <c r="Y133" s="255"/>
      <c r="Z133" s="221"/>
      <c r="AA133" s="270"/>
      <c r="AB133" s="270"/>
      <c r="AC133" s="270"/>
      <c r="AD133" s="150">
        <f t="shared" si="6"/>
        <v>0</v>
      </c>
      <c r="AE133">
        <f t="shared" si="8"/>
        <v>0</v>
      </c>
    </row>
    <row r="134" spans="1:31" ht="15.75" customHeight="1" x14ac:dyDescent="0.2">
      <c r="A134" s="246"/>
      <c r="B134" s="252" t="s">
        <v>100</v>
      </c>
      <c r="C134" s="242">
        <v>2</v>
      </c>
      <c r="D134" s="249"/>
      <c r="E134" s="261"/>
      <c r="F134" s="68"/>
      <c r="G134" s="68"/>
      <c r="H134" s="68"/>
      <c r="I134" s="233"/>
      <c r="J134" s="266"/>
      <c r="K134" s="263"/>
      <c r="L134" s="116"/>
      <c r="M134" s="268"/>
      <c r="N134" s="142"/>
      <c r="O134" s="147"/>
      <c r="P134" s="207"/>
      <c r="Q134" s="124"/>
      <c r="R134" s="264" t="s">
        <v>381</v>
      </c>
      <c r="S134" s="263"/>
      <c r="T134" s="263"/>
      <c r="U134" s="264" t="s">
        <v>384</v>
      </c>
      <c r="V134" s="127"/>
      <c r="W134" s="141"/>
      <c r="X134" s="136"/>
      <c r="Y134" s="255"/>
      <c r="Z134" s="221"/>
      <c r="AA134" s="221"/>
      <c r="AB134" s="147"/>
      <c r="AC134" s="138"/>
      <c r="AD134" s="150">
        <f t="shared" si="6"/>
        <v>2</v>
      </c>
      <c r="AE134">
        <f t="shared" si="8"/>
        <v>2</v>
      </c>
    </row>
    <row r="135" spans="1:31" ht="15.75" customHeight="1" x14ac:dyDescent="0.2">
      <c r="A135" s="246"/>
      <c r="B135" s="252" t="s">
        <v>120</v>
      </c>
      <c r="C135" s="242">
        <v>2</v>
      </c>
      <c r="D135" s="249"/>
      <c r="E135" s="261"/>
      <c r="F135" s="261" t="s">
        <v>21</v>
      </c>
      <c r="G135" s="261"/>
      <c r="H135" s="261" t="s">
        <v>23</v>
      </c>
      <c r="I135" s="262"/>
      <c r="J135" s="266"/>
      <c r="K135" s="207"/>
      <c r="L135" s="147"/>
      <c r="M135" s="268"/>
      <c r="N135" s="261"/>
      <c r="O135" s="124"/>
      <c r="P135" s="122"/>
      <c r="Q135" s="147"/>
      <c r="R135" s="116"/>
      <c r="S135" s="207"/>
      <c r="T135" s="263"/>
      <c r="U135" s="141"/>
      <c r="V135" s="221"/>
      <c r="W135" s="131"/>
      <c r="X135" s="147"/>
      <c r="Y135" s="149"/>
      <c r="Z135" s="116"/>
      <c r="AA135" s="131"/>
      <c r="AB135" s="147"/>
      <c r="AC135" s="138"/>
      <c r="AD135" s="150">
        <f t="shared" si="6"/>
        <v>2</v>
      </c>
      <c r="AE135">
        <f t="shared" si="8"/>
        <v>2</v>
      </c>
    </row>
    <row r="136" spans="1:31" ht="15.75" customHeight="1" x14ac:dyDescent="0.2">
      <c r="A136" s="253"/>
      <c r="B136" s="252" t="s">
        <v>268</v>
      </c>
      <c r="C136" s="242">
        <v>2</v>
      </c>
      <c r="D136" s="249"/>
      <c r="E136" s="261"/>
      <c r="F136" s="68"/>
      <c r="G136" s="68"/>
      <c r="H136" s="261" t="s">
        <v>23</v>
      </c>
      <c r="I136" s="261"/>
      <c r="J136" s="266"/>
      <c r="K136" s="207"/>
      <c r="L136" s="147"/>
      <c r="M136" s="268"/>
      <c r="N136" s="263"/>
      <c r="O136" s="147"/>
      <c r="P136" s="265"/>
      <c r="Q136" s="264" t="s">
        <v>30</v>
      </c>
      <c r="R136" s="124"/>
      <c r="S136" s="261"/>
      <c r="T136" s="262"/>
      <c r="U136" s="267"/>
      <c r="V136" s="221"/>
      <c r="W136" s="221"/>
      <c r="X136" s="147"/>
      <c r="Y136" s="264"/>
      <c r="Z136" s="221"/>
      <c r="AA136" s="221"/>
      <c r="AB136" s="147"/>
      <c r="AC136" s="270"/>
      <c r="AD136" s="150">
        <f t="shared" ref="AD136:AD173" si="9">COUNTA(F136:I136,K136:O136,Q136:AC136)</f>
        <v>2</v>
      </c>
    </row>
    <row r="137" spans="1:31" ht="15.75" hidden="1" customHeight="1" x14ac:dyDescent="0.2">
      <c r="A137" s="253"/>
      <c r="B137" s="252" t="s">
        <v>172</v>
      </c>
      <c r="C137" s="242">
        <v>1</v>
      </c>
      <c r="D137" s="249"/>
      <c r="E137" s="68"/>
      <c r="F137" s="261"/>
      <c r="G137" s="261"/>
      <c r="H137" s="70"/>
      <c r="I137" s="233"/>
      <c r="J137" s="224"/>
      <c r="K137" s="207"/>
      <c r="L137" s="124"/>
      <c r="M137" s="262"/>
      <c r="N137" s="142"/>
      <c r="O137" s="147"/>
      <c r="P137" s="207"/>
      <c r="Q137" s="147"/>
      <c r="R137" s="147"/>
      <c r="S137" s="263"/>
      <c r="T137" s="266"/>
      <c r="U137" s="268"/>
      <c r="V137" s="221"/>
      <c r="W137" s="221"/>
      <c r="X137" s="147"/>
      <c r="Y137" s="255"/>
      <c r="Z137" s="221"/>
      <c r="AA137" s="221"/>
      <c r="AB137" s="147"/>
      <c r="AC137" s="138"/>
      <c r="AD137" s="150">
        <f t="shared" si="9"/>
        <v>0</v>
      </c>
      <c r="AE137">
        <f>COUNTA(E137:AC137)</f>
        <v>0</v>
      </c>
    </row>
    <row r="138" spans="1:31" ht="15.75" customHeight="1" x14ac:dyDescent="0.2">
      <c r="A138" s="246"/>
      <c r="B138" s="252" t="s">
        <v>150</v>
      </c>
      <c r="C138" s="242">
        <v>2</v>
      </c>
      <c r="D138" s="249"/>
      <c r="E138" s="261"/>
      <c r="F138" s="68"/>
      <c r="G138" s="68"/>
      <c r="H138" s="68"/>
      <c r="I138" s="262" t="s">
        <v>24</v>
      </c>
      <c r="J138" s="266"/>
      <c r="K138" s="207"/>
      <c r="L138" s="116"/>
      <c r="M138" s="268"/>
      <c r="N138" s="142"/>
      <c r="O138" s="147"/>
      <c r="P138" s="265" t="s">
        <v>380</v>
      </c>
      <c r="Q138" s="124"/>
      <c r="R138" s="147"/>
      <c r="S138" s="263"/>
      <c r="T138" s="266"/>
      <c r="U138" s="267"/>
      <c r="V138" s="131"/>
      <c r="W138" s="131"/>
      <c r="X138" s="138"/>
      <c r="Y138" s="255"/>
      <c r="Z138" s="221"/>
      <c r="AA138" s="221"/>
      <c r="AB138" s="147"/>
      <c r="AC138" s="138"/>
      <c r="AD138" s="150">
        <f t="shared" si="9"/>
        <v>1</v>
      </c>
    </row>
    <row r="139" spans="1:31" ht="15.75" customHeight="1" x14ac:dyDescent="0.2">
      <c r="A139" s="253"/>
      <c r="B139" s="252" t="s">
        <v>39</v>
      </c>
      <c r="C139" s="242">
        <v>2</v>
      </c>
      <c r="D139" s="249"/>
      <c r="E139" s="261" t="s">
        <v>20</v>
      </c>
      <c r="F139" s="261" t="s">
        <v>21</v>
      </c>
      <c r="G139" s="261"/>
      <c r="H139" s="68"/>
      <c r="I139" s="115"/>
      <c r="J139" s="266"/>
      <c r="K139" s="263"/>
      <c r="L139" s="264"/>
      <c r="M139" s="262"/>
      <c r="N139" s="263"/>
      <c r="O139" s="264"/>
      <c r="P139" s="265"/>
      <c r="Q139" s="264"/>
      <c r="R139" s="264"/>
      <c r="S139" s="263"/>
      <c r="T139" s="224"/>
      <c r="U139" s="267"/>
      <c r="V139" s="264"/>
      <c r="W139" s="264"/>
      <c r="X139" s="147"/>
      <c r="Y139" s="264"/>
      <c r="Z139" s="264"/>
      <c r="AA139" s="131"/>
      <c r="AB139" s="138"/>
      <c r="AC139" s="138"/>
      <c r="AD139" s="150">
        <f t="shared" si="9"/>
        <v>1</v>
      </c>
    </row>
    <row r="140" spans="1:31" ht="15.75" customHeight="1" x14ac:dyDescent="0.2">
      <c r="A140" s="253"/>
      <c r="B140" s="250" t="s">
        <v>181</v>
      </c>
      <c r="C140" s="242">
        <v>2</v>
      </c>
      <c r="D140" s="249"/>
      <c r="E140" s="261"/>
      <c r="F140" s="261"/>
      <c r="G140" s="261"/>
      <c r="H140" s="261"/>
      <c r="I140" s="262"/>
      <c r="J140" s="262"/>
      <c r="K140" s="261"/>
      <c r="L140" s="124"/>
      <c r="M140" s="262" t="s">
        <v>28</v>
      </c>
      <c r="N140" s="261" t="s">
        <v>29</v>
      </c>
      <c r="O140" s="116"/>
      <c r="P140" s="70"/>
      <c r="Q140" s="70"/>
      <c r="R140" s="124"/>
      <c r="S140" s="261"/>
      <c r="T140" s="266"/>
      <c r="U140" s="141"/>
      <c r="V140" s="131"/>
      <c r="W140" s="131"/>
      <c r="X140" s="138"/>
      <c r="Y140" s="131"/>
      <c r="Z140" s="221"/>
      <c r="AA140" s="131"/>
      <c r="AB140" s="270"/>
      <c r="AC140" s="138"/>
      <c r="AD140" s="150">
        <f t="shared" si="9"/>
        <v>2</v>
      </c>
    </row>
    <row r="141" spans="1:31" ht="15.75" customHeight="1" x14ac:dyDescent="0.2">
      <c r="A141" s="253"/>
      <c r="B141" s="250" t="s">
        <v>184</v>
      </c>
      <c r="C141" s="242">
        <v>2</v>
      </c>
      <c r="D141" s="249"/>
      <c r="E141" s="261"/>
      <c r="F141" s="68"/>
      <c r="G141" s="68"/>
      <c r="H141" s="261"/>
      <c r="I141" s="262"/>
      <c r="J141" s="266"/>
      <c r="K141" s="207"/>
      <c r="L141" s="147"/>
      <c r="M141" s="268"/>
      <c r="N141" s="263"/>
      <c r="O141" s="264" t="s">
        <v>33</v>
      </c>
      <c r="P141" s="122"/>
      <c r="Q141" s="147"/>
      <c r="R141" s="264" t="s">
        <v>381</v>
      </c>
      <c r="S141" s="261"/>
      <c r="T141" s="224"/>
      <c r="U141" s="262"/>
      <c r="V141" s="221"/>
      <c r="W141" s="221"/>
      <c r="X141" s="264"/>
      <c r="Y141" s="255"/>
      <c r="Z141" s="264"/>
      <c r="AA141" s="221"/>
      <c r="AB141" s="147"/>
      <c r="AC141" s="138"/>
      <c r="AD141" s="150">
        <f t="shared" si="9"/>
        <v>2</v>
      </c>
    </row>
    <row r="142" spans="1:31" ht="15.75" customHeight="1" x14ac:dyDescent="0.2">
      <c r="A142" s="246"/>
      <c r="B142" s="252" t="s">
        <v>190</v>
      </c>
      <c r="C142" s="242">
        <v>2</v>
      </c>
      <c r="D142" s="249"/>
      <c r="E142" s="261"/>
      <c r="F142" s="68"/>
      <c r="G142" s="261" t="s">
        <v>22</v>
      </c>
      <c r="H142" s="261"/>
      <c r="I142" s="261"/>
      <c r="J142" s="262"/>
      <c r="K142" s="265"/>
      <c r="L142" s="147"/>
      <c r="M142" s="262"/>
      <c r="N142" s="263"/>
      <c r="O142" s="147"/>
      <c r="P142" s="207"/>
      <c r="Q142" s="264"/>
      <c r="R142" s="264" t="s">
        <v>381</v>
      </c>
      <c r="S142" s="142"/>
      <c r="T142" s="262"/>
      <c r="U142" s="268"/>
      <c r="V142" s="221"/>
      <c r="W142" s="261"/>
      <c r="X142" s="147"/>
      <c r="Y142" s="141"/>
      <c r="Z142" s="221"/>
      <c r="AA142" s="221"/>
      <c r="AB142" s="138"/>
      <c r="AC142" s="138"/>
      <c r="AD142" s="150">
        <f t="shared" si="9"/>
        <v>2</v>
      </c>
    </row>
    <row r="143" spans="1:31" ht="15.75" customHeight="1" x14ac:dyDescent="0.2">
      <c r="A143" s="253"/>
      <c r="B143" s="252" t="s">
        <v>258</v>
      </c>
      <c r="C143" s="242">
        <v>2</v>
      </c>
      <c r="D143" s="249"/>
      <c r="E143" s="261"/>
      <c r="F143" s="261" t="s">
        <v>21</v>
      </c>
      <c r="G143" s="261" t="s">
        <v>22</v>
      </c>
      <c r="H143" s="68"/>
      <c r="I143" s="68"/>
      <c r="J143" s="266"/>
      <c r="K143" s="263"/>
      <c r="L143" s="147"/>
      <c r="M143" s="141"/>
      <c r="N143" s="261"/>
      <c r="O143" s="124"/>
      <c r="P143" s="265"/>
      <c r="Q143" s="124"/>
      <c r="R143" s="147"/>
      <c r="S143" s="263"/>
      <c r="T143" s="224"/>
      <c r="U143" s="268"/>
      <c r="V143" s="131"/>
      <c r="W143" s="221"/>
      <c r="X143" s="147"/>
      <c r="Y143" s="255"/>
      <c r="Z143" s="116"/>
      <c r="AA143" s="131"/>
      <c r="AB143" s="138"/>
      <c r="AC143" s="270"/>
      <c r="AD143" s="150">
        <f t="shared" si="9"/>
        <v>2</v>
      </c>
    </row>
    <row r="144" spans="1:31" ht="15.75" customHeight="1" x14ac:dyDescent="0.2">
      <c r="A144" s="253">
        <v>113</v>
      </c>
      <c r="B144" s="250" t="s">
        <v>89</v>
      </c>
      <c r="C144" s="242">
        <v>1</v>
      </c>
      <c r="D144" s="249" t="s">
        <v>19</v>
      </c>
      <c r="E144" s="261"/>
      <c r="F144" s="261"/>
      <c r="G144" s="261"/>
      <c r="H144" s="261"/>
      <c r="I144" s="261"/>
      <c r="J144" s="262"/>
      <c r="K144" s="261"/>
      <c r="L144" s="124"/>
      <c r="M144" s="141"/>
      <c r="N144" s="261"/>
      <c r="O144" s="70"/>
      <c r="P144" s="70"/>
      <c r="Q144" s="116"/>
      <c r="R144" s="124"/>
      <c r="S144" s="261"/>
      <c r="T144" s="262" t="s">
        <v>383</v>
      </c>
      <c r="U144" s="267"/>
      <c r="V144" s="131"/>
      <c r="W144" s="131"/>
      <c r="X144" s="138"/>
      <c r="Y144" s="131"/>
      <c r="Z144" s="221"/>
      <c r="AA144" s="270"/>
      <c r="AB144" s="147"/>
      <c r="AC144" s="138"/>
      <c r="AD144" s="150">
        <f t="shared" si="9"/>
        <v>1</v>
      </c>
    </row>
    <row r="145" spans="1:31" ht="15.75" customHeight="1" x14ac:dyDescent="0.2">
      <c r="A145" s="253">
        <v>114</v>
      </c>
      <c r="B145" s="252" t="s">
        <v>81</v>
      </c>
      <c r="C145" s="242">
        <v>1</v>
      </c>
      <c r="D145" s="249"/>
      <c r="E145" s="261" t="s">
        <v>20</v>
      </c>
      <c r="F145" s="261"/>
      <c r="G145" s="261"/>
      <c r="H145" s="68"/>
      <c r="I145" s="68"/>
      <c r="J145" s="266"/>
      <c r="K145" s="261"/>
      <c r="L145" s="147"/>
      <c r="M145" s="261"/>
      <c r="N145" s="142"/>
      <c r="O145" s="261"/>
      <c r="P145" s="265"/>
      <c r="Q145" s="147"/>
      <c r="R145" s="264"/>
      <c r="S145" s="263"/>
      <c r="T145" s="262"/>
      <c r="U145" s="176"/>
      <c r="V145" s="221"/>
      <c r="W145" s="221"/>
      <c r="X145" s="264"/>
      <c r="Y145" s="255"/>
      <c r="Z145" s="221"/>
      <c r="AA145" s="221"/>
      <c r="AB145" s="147"/>
      <c r="AC145" s="270"/>
      <c r="AD145" s="150">
        <f t="shared" si="9"/>
        <v>0</v>
      </c>
    </row>
    <row r="146" spans="1:31" ht="15.75" customHeight="1" x14ac:dyDescent="0.2">
      <c r="A146" s="246"/>
      <c r="B146" s="250" t="s">
        <v>85</v>
      </c>
      <c r="C146" s="242">
        <v>1</v>
      </c>
      <c r="D146" s="249"/>
      <c r="E146" s="261"/>
      <c r="F146" s="68"/>
      <c r="G146" s="261"/>
      <c r="H146" s="261"/>
      <c r="I146" s="261"/>
      <c r="J146" s="262"/>
      <c r="K146" s="261"/>
      <c r="L146" s="147"/>
      <c r="M146" s="261"/>
      <c r="N146" s="263"/>
      <c r="O146" s="147"/>
      <c r="P146" s="207"/>
      <c r="Q146" s="264"/>
      <c r="R146" s="264"/>
      <c r="S146" s="142"/>
      <c r="T146" s="262"/>
      <c r="U146" s="268"/>
      <c r="V146" s="221"/>
      <c r="W146" s="264"/>
      <c r="X146" s="264" t="s">
        <v>387</v>
      </c>
      <c r="Y146" s="131"/>
      <c r="Z146" s="221"/>
      <c r="AA146" s="131"/>
      <c r="AB146" s="270"/>
      <c r="AC146" s="138"/>
      <c r="AD146" s="150">
        <f t="shared" si="9"/>
        <v>1</v>
      </c>
    </row>
    <row r="147" spans="1:31" ht="15.75" customHeight="1" x14ac:dyDescent="0.2">
      <c r="A147" s="253"/>
      <c r="B147" s="252" t="s">
        <v>88</v>
      </c>
      <c r="C147" s="242">
        <v>1</v>
      </c>
      <c r="D147" s="249"/>
      <c r="E147" s="261"/>
      <c r="F147" s="68"/>
      <c r="G147" s="68"/>
      <c r="H147" s="261"/>
      <c r="I147" s="261"/>
      <c r="J147" s="266"/>
      <c r="K147" s="263"/>
      <c r="L147" s="147"/>
      <c r="M147" s="268"/>
      <c r="N147" s="263"/>
      <c r="O147" s="264"/>
      <c r="P147" s="122"/>
      <c r="Q147" s="264" t="s">
        <v>30</v>
      </c>
      <c r="R147" s="124"/>
      <c r="S147" s="261"/>
      <c r="T147" s="224"/>
      <c r="U147" s="261"/>
      <c r="V147" s="221"/>
      <c r="W147" s="221"/>
      <c r="X147" s="264"/>
      <c r="Y147" s="255"/>
      <c r="Z147" s="264"/>
      <c r="AA147" s="221"/>
      <c r="AB147" s="147"/>
      <c r="AC147" s="270"/>
      <c r="AD147" s="150"/>
    </row>
    <row r="148" spans="1:31" ht="15.75" customHeight="1" x14ac:dyDescent="0.2">
      <c r="A148" s="253"/>
      <c r="B148" s="252" t="s">
        <v>230</v>
      </c>
      <c r="C148" s="242">
        <v>1</v>
      </c>
      <c r="D148" s="249"/>
      <c r="E148" s="68"/>
      <c r="F148" s="261" t="s">
        <v>21</v>
      </c>
      <c r="G148" s="68"/>
      <c r="H148" s="68"/>
      <c r="I148" s="261"/>
      <c r="J148" s="266"/>
      <c r="K148" s="263"/>
      <c r="L148" s="124"/>
      <c r="M148" s="268"/>
      <c r="N148" s="263"/>
      <c r="O148" s="264"/>
      <c r="P148" s="265"/>
      <c r="Q148" s="124"/>
      <c r="R148" s="147"/>
      <c r="S148" s="263"/>
      <c r="T148" s="266"/>
      <c r="U148" s="268"/>
      <c r="V148" s="221"/>
      <c r="W148" s="176"/>
      <c r="X148" s="138"/>
      <c r="Y148" s="255"/>
      <c r="Z148" s="176"/>
      <c r="AA148" s="221"/>
      <c r="AB148" s="147"/>
      <c r="AC148" s="138"/>
      <c r="AD148" s="150"/>
    </row>
    <row r="149" spans="1:31" ht="15.75" customHeight="1" x14ac:dyDescent="0.2">
      <c r="A149" s="246"/>
      <c r="B149" s="250" t="s">
        <v>365</v>
      </c>
      <c r="C149" s="242">
        <v>1</v>
      </c>
      <c r="D149" s="249"/>
      <c r="E149" s="261"/>
      <c r="F149" s="68"/>
      <c r="G149" s="261"/>
      <c r="H149" s="261"/>
      <c r="I149" s="261" t="s">
        <v>24</v>
      </c>
      <c r="J149" s="262"/>
      <c r="K149" s="261"/>
      <c r="L149" s="147"/>
      <c r="M149" s="262"/>
      <c r="N149" s="263"/>
      <c r="O149" s="147"/>
      <c r="P149" s="207"/>
      <c r="Q149" s="264"/>
      <c r="R149" s="264"/>
      <c r="S149" s="142"/>
      <c r="T149" s="262"/>
      <c r="U149" s="268"/>
      <c r="V149" s="221"/>
      <c r="W149" s="262"/>
      <c r="X149" s="147"/>
      <c r="Y149" s="141"/>
      <c r="Z149" s="221"/>
      <c r="AA149" s="221"/>
      <c r="AB149" s="147"/>
      <c r="AC149" s="270"/>
      <c r="AD149" s="150"/>
    </row>
    <row r="150" spans="1:31" ht="15.75" customHeight="1" x14ac:dyDescent="0.2">
      <c r="A150" s="253"/>
      <c r="B150" s="250" t="s">
        <v>114</v>
      </c>
      <c r="C150" s="242">
        <v>1</v>
      </c>
      <c r="D150" s="249"/>
      <c r="E150" s="261"/>
      <c r="F150" s="261"/>
      <c r="G150" s="68"/>
      <c r="H150" s="261" t="s">
        <v>23</v>
      </c>
      <c r="I150" s="68"/>
      <c r="J150" s="266"/>
      <c r="K150" s="263"/>
      <c r="L150" s="147"/>
      <c r="M150" s="267"/>
      <c r="N150" s="261"/>
      <c r="O150" s="147"/>
      <c r="P150" s="207"/>
      <c r="Q150" s="124"/>
      <c r="R150" s="147"/>
      <c r="S150" s="263"/>
      <c r="T150" s="266"/>
      <c r="U150" s="267"/>
      <c r="V150" s="131"/>
      <c r="W150" s="267"/>
      <c r="X150" s="138"/>
      <c r="Y150" s="262"/>
      <c r="Z150" s="261"/>
      <c r="AA150" s="221"/>
      <c r="AB150" s="147"/>
      <c r="AC150" s="270"/>
      <c r="AD150" s="150"/>
    </row>
    <row r="151" spans="1:31" ht="15.75" customHeight="1" x14ac:dyDescent="0.2">
      <c r="A151" s="253"/>
      <c r="B151" s="252" t="s">
        <v>115</v>
      </c>
      <c r="C151" s="242">
        <v>1</v>
      </c>
      <c r="D151" s="249"/>
      <c r="E151" s="261" t="s">
        <v>20</v>
      </c>
      <c r="F151" s="261"/>
      <c r="G151" s="68"/>
      <c r="H151" s="68"/>
      <c r="I151" s="68"/>
      <c r="J151" s="266"/>
      <c r="K151" s="263"/>
      <c r="L151" s="147"/>
      <c r="M151" s="268"/>
      <c r="N151" s="261"/>
      <c r="O151" s="264"/>
      <c r="P151" s="207"/>
      <c r="Q151" s="147"/>
      <c r="R151" s="124"/>
      <c r="S151" s="263"/>
      <c r="T151" s="266"/>
      <c r="U151" s="268"/>
      <c r="V151" s="131"/>
      <c r="W151" s="221"/>
      <c r="X151" s="147"/>
      <c r="Y151" s="131"/>
      <c r="Z151" s="221"/>
      <c r="AA151" s="270"/>
      <c r="AB151" s="147"/>
      <c r="AC151" s="270"/>
      <c r="AD151" s="150"/>
    </row>
    <row r="152" spans="1:31" ht="15.75" customHeight="1" x14ac:dyDescent="0.2">
      <c r="A152" s="246"/>
      <c r="B152" s="252" t="s">
        <v>109</v>
      </c>
      <c r="C152" s="242">
        <v>1</v>
      </c>
      <c r="D152" s="249"/>
      <c r="E152" s="261" t="s">
        <v>20</v>
      </c>
      <c r="F152" s="68"/>
      <c r="G152" s="261"/>
      <c r="H152" s="261"/>
      <c r="I152" s="261"/>
      <c r="J152" s="266"/>
      <c r="K152" s="261"/>
      <c r="L152" s="147"/>
      <c r="M152" s="262"/>
      <c r="N152" s="263"/>
      <c r="O152" s="116"/>
      <c r="P152" s="52"/>
      <c r="Q152" s="116"/>
      <c r="R152" s="124"/>
      <c r="S152" s="263"/>
      <c r="T152" s="233"/>
      <c r="U152" s="233"/>
      <c r="V152" s="131"/>
      <c r="W152" s="264"/>
      <c r="X152" s="138"/>
      <c r="Y152" s="131"/>
      <c r="Z152" s="221"/>
      <c r="AA152" s="221"/>
      <c r="AB152" s="147"/>
      <c r="AC152" s="270"/>
      <c r="AD152" s="150">
        <f t="shared" si="9"/>
        <v>0</v>
      </c>
    </row>
    <row r="153" spans="1:31" ht="15.75" customHeight="1" x14ac:dyDescent="0.2">
      <c r="A153" s="246"/>
      <c r="B153" s="252" t="s">
        <v>129</v>
      </c>
      <c r="C153" s="242">
        <v>1</v>
      </c>
      <c r="D153" s="249"/>
      <c r="E153" s="261"/>
      <c r="F153" s="68"/>
      <c r="G153" s="261"/>
      <c r="H153" s="261"/>
      <c r="I153" s="262"/>
      <c r="J153" s="262"/>
      <c r="K153" s="261"/>
      <c r="L153" s="147"/>
      <c r="M153" s="262"/>
      <c r="N153" s="263"/>
      <c r="O153" s="147"/>
      <c r="P153" s="207"/>
      <c r="Q153" s="261"/>
      <c r="R153" s="264"/>
      <c r="S153" s="142"/>
      <c r="T153" s="262"/>
      <c r="U153" s="262" t="s">
        <v>384</v>
      </c>
      <c r="V153" s="221"/>
      <c r="W153" s="264"/>
      <c r="X153" s="147"/>
      <c r="Y153" s="131"/>
      <c r="Z153" s="221"/>
      <c r="AA153" s="149"/>
      <c r="AB153" s="116"/>
      <c r="AC153" s="138"/>
      <c r="AD153" s="150">
        <f t="shared" si="9"/>
        <v>1</v>
      </c>
    </row>
    <row r="154" spans="1:31" ht="15.75" customHeight="1" x14ac:dyDescent="0.2">
      <c r="A154" s="253"/>
      <c r="B154" s="252" t="s">
        <v>219</v>
      </c>
      <c r="C154" s="242">
        <v>1</v>
      </c>
      <c r="D154" s="249"/>
      <c r="E154" s="261"/>
      <c r="F154" s="261" t="s">
        <v>21</v>
      </c>
      <c r="G154" s="68"/>
      <c r="H154" s="68"/>
      <c r="I154" s="115"/>
      <c r="J154" s="266"/>
      <c r="K154" s="263"/>
      <c r="L154" s="147"/>
      <c r="M154" s="141"/>
      <c r="N154" s="261"/>
      <c r="O154" s="147"/>
      <c r="P154" s="207"/>
      <c r="Q154" s="124"/>
      <c r="R154" s="147"/>
      <c r="S154" s="263"/>
      <c r="T154" s="266"/>
      <c r="U154" s="267"/>
      <c r="V154" s="131"/>
      <c r="W154" s="131"/>
      <c r="X154" s="138"/>
      <c r="Y154" s="264"/>
      <c r="Z154" s="264"/>
      <c r="AA154" s="221"/>
      <c r="AB154" s="147"/>
      <c r="AC154" s="270"/>
      <c r="AD154" s="150">
        <f t="shared" si="9"/>
        <v>1</v>
      </c>
    </row>
    <row r="155" spans="1:31" ht="15.75" customHeight="1" x14ac:dyDescent="0.2">
      <c r="A155" s="253"/>
      <c r="B155" s="252" t="s">
        <v>136</v>
      </c>
      <c r="C155" s="242">
        <v>1</v>
      </c>
      <c r="D155" s="249"/>
      <c r="E155" s="261"/>
      <c r="F155" s="68"/>
      <c r="G155" s="68"/>
      <c r="H155" s="261" t="s">
        <v>23</v>
      </c>
      <c r="I155" s="262"/>
      <c r="J155" s="266"/>
      <c r="K155" s="263"/>
      <c r="L155" s="147"/>
      <c r="M155" s="268"/>
      <c r="N155" s="263"/>
      <c r="O155" s="147"/>
      <c r="P155" s="122"/>
      <c r="Q155" s="266"/>
      <c r="R155" s="142"/>
      <c r="S155" s="261"/>
      <c r="T155" s="224"/>
      <c r="U155" s="262"/>
      <c r="V155" s="221"/>
      <c r="W155" s="221"/>
      <c r="X155" s="264"/>
      <c r="Y155" s="255"/>
      <c r="Z155" s="264"/>
      <c r="AA155" s="270"/>
      <c r="AB155" s="147"/>
      <c r="AC155" s="138"/>
      <c r="AD155" s="150">
        <f t="shared" si="9"/>
        <v>1</v>
      </c>
    </row>
    <row r="156" spans="1:31" ht="15.75" customHeight="1" x14ac:dyDescent="0.2">
      <c r="A156" s="253"/>
      <c r="B156" s="250" t="s">
        <v>139</v>
      </c>
      <c r="C156" s="242">
        <v>1</v>
      </c>
      <c r="D156" s="249"/>
      <c r="E156" s="261"/>
      <c r="F156" s="68"/>
      <c r="G156" s="68"/>
      <c r="H156" s="68"/>
      <c r="I156" s="262"/>
      <c r="J156" s="262"/>
      <c r="K156" s="263"/>
      <c r="L156" s="147"/>
      <c r="M156" s="268"/>
      <c r="N156" s="263"/>
      <c r="O156" s="124"/>
      <c r="P156" s="122"/>
      <c r="Q156" s="262"/>
      <c r="R156" s="261"/>
      <c r="S156" s="261"/>
      <c r="T156" s="266"/>
      <c r="U156" s="267"/>
      <c r="V156" s="221"/>
      <c r="W156" s="131"/>
      <c r="X156" s="147"/>
      <c r="Y156" s="264" t="s">
        <v>388</v>
      </c>
      <c r="Z156" s="116"/>
      <c r="AA156" s="131"/>
      <c r="AB156" s="270"/>
      <c r="AC156" s="138"/>
      <c r="AD156" s="150">
        <f t="shared" si="9"/>
        <v>1</v>
      </c>
    </row>
    <row r="157" spans="1:31" ht="15.75" customHeight="1" x14ac:dyDescent="0.2">
      <c r="A157" s="246"/>
      <c r="B157" s="252" t="s">
        <v>140</v>
      </c>
      <c r="C157" s="242">
        <v>1</v>
      </c>
      <c r="D157" s="249"/>
      <c r="E157" s="261"/>
      <c r="F157" s="68"/>
      <c r="G157" s="68"/>
      <c r="H157" s="68"/>
      <c r="I157" s="233"/>
      <c r="J157" s="266"/>
      <c r="K157" s="263"/>
      <c r="L157" s="116"/>
      <c r="M157" s="268"/>
      <c r="N157" s="142"/>
      <c r="O157" s="147"/>
      <c r="P157" s="207"/>
      <c r="Q157" s="261" t="s">
        <v>30</v>
      </c>
      <c r="R157" s="147"/>
      <c r="S157" s="263"/>
      <c r="T157" s="266"/>
      <c r="U157" s="267"/>
      <c r="V157" s="131"/>
      <c r="W157" s="131"/>
      <c r="X157" s="138"/>
      <c r="Y157" s="255"/>
      <c r="Z157" s="221"/>
      <c r="AA157" s="221"/>
      <c r="AB157" s="147"/>
      <c r="AC157" s="138"/>
      <c r="AD157" s="150">
        <f t="shared" si="9"/>
        <v>1</v>
      </c>
    </row>
    <row r="158" spans="1:31" ht="15.75" customHeight="1" x14ac:dyDescent="0.2">
      <c r="A158" s="253"/>
      <c r="B158" s="252" t="s">
        <v>110</v>
      </c>
      <c r="C158" s="242">
        <v>1</v>
      </c>
      <c r="D158" s="249"/>
      <c r="E158" s="261" t="s">
        <v>20</v>
      </c>
      <c r="F158" s="261"/>
      <c r="G158" s="261"/>
      <c r="H158" s="261"/>
      <c r="I158" s="262"/>
      <c r="J158" s="262"/>
      <c r="K158" s="265"/>
      <c r="L158" s="124"/>
      <c r="M158" s="267"/>
      <c r="N158" s="261"/>
      <c r="O158" s="116"/>
      <c r="P158" s="52"/>
      <c r="Q158" s="116"/>
      <c r="R158" s="142"/>
      <c r="S158" s="261"/>
      <c r="T158" s="266"/>
      <c r="U158" s="141"/>
      <c r="V158" s="131"/>
      <c r="W158" s="131"/>
      <c r="X158" s="138"/>
      <c r="Y158" s="131"/>
      <c r="Z158" s="221"/>
      <c r="AA158" s="270"/>
      <c r="AB158" s="270"/>
      <c r="AC158" s="138"/>
      <c r="AD158" s="150">
        <f t="shared" si="9"/>
        <v>0</v>
      </c>
    </row>
    <row r="159" spans="1:31" ht="15.75" customHeight="1" x14ac:dyDescent="0.2">
      <c r="A159" s="253"/>
      <c r="B159" s="252" t="s">
        <v>199</v>
      </c>
      <c r="C159" s="242">
        <v>1</v>
      </c>
      <c r="D159" s="249"/>
      <c r="E159" s="261" t="s">
        <v>20</v>
      </c>
      <c r="F159" s="68"/>
      <c r="G159" s="68"/>
      <c r="H159" s="68"/>
      <c r="I159" s="262"/>
      <c r="J159" s="262"/>
      <c r="K159" s="207"/>
      <c r="L159" s="147"/>
      <c r="M159" s="268"/>
      <c r="N159" s="263"/>
      <c r="O159" s="124"/>
      <c r="P159" s="122"/>
      <c r="Q159" s="147"/>
      <c r="R159" s="261"/>
      <c r="S159" s="261"/>
      <c r="T159" s="263"/>
      <c r="U159" s="267"/>
      <c r="V159" s="221"/>
      <c r="W159" s="131"/>
      <c r="X159" s="147"/>
      <c r="Y159" s="149"/>
      <c r="Z159" s="116"/>
      <c r="AA159" s="131"/>
      <c r="AB159" s="138"/>
      <c r="AC159" s="270"/>
      <c r="AD159" s="150"/>
    </row>
    <row r="160" spans="1:31" ht="15.75" customHeight="1" x14ac:dyDescent="0.2">
      <c r="A160" s="246"/>
      <c r="B160" s="250" t="s">
        <v>176</v>
      </c>
      <c r="C160" s="242">
        <v>1</v>
      </c>
      <c r="D160" s="249"/>
      <c r="E160" s="261"/>
      <c r="F160" s="68"/>
      <c r="G160" s="261"/>
      <c r="H160" s="261"/>
      <c r="I160" s="262"/>
      <c r="J160" s="262"/>
      <c r="K160" s="265"/>
      <c r="L160" s="147"/>
      <c r="M160" s="261"/>
      <c r="N160" s="263"/>
      <c r="O160" s="147"/>
      <c r="P160" s="207"/>
      <c r="Q160" s="264"/>
      <c r="R160" s="261"/>
      <c r="S160" s="142"/>
      <c r="T160" s="262"/>
      <c r="U160" s="268"/>
      <c r="V160" s="221"/>
      <c r="W160" s="264"/>
      <c r="X160" s="147"/>
      <c r="Y160" s="131"/>
      <c r="Z160" s="264" t="s">
        <v>389</v>
      </c>
      <c r="AA160" s="221"/>
      <c r="AB160" s="147"/>
      <c r="AC160" s="138"/>
      <c r="AD160" s="150">
        <f t="shared" si="9"/>
        <v>1</v>
      </c>
      <c r="AE160">
        <f t="shared" ref="AE160:AE174" si="10">COUNTA(E160:AC160)</f>
        <v>1</v>
      </c>
    </row>
    <row r="161" spans="1:31" ht="15.75" hidden="1" customHeight="1" x14ac:dyDescent="0.2">
      <c r="A161" s="253"/>
      <c r="B161" s="252" t="s">
        <v>225</v>
      </c>
      <c r="C161" s="242"/>
      <c r="D161" s="249"/>
      <c r="E161" s="261"/>
      <c r="F161" s="68"/>
      <c r="G161" s="68"/>
      <c r="H161" s="68"/>
      <c r="I161" s="115"/>
      <c r="J161" s="266"/>
      <c r="K161" s="207"/>
      <c r="L161" s="147"/>
      <c r="M161" s="262"/>
      <c r="N161" s="263"/>
      <c r="O161" s="147"/>
      <c r="P161" s="207"/>
      <c r="Q161" s="147"/>
      <c r="R161" s="147"/>
      <c r="S161" s="263"/>
      <c r="T161" s="266"/>
      <c r="U161" s="268"/>
      <c r="V161" s="221"/>
      <c r="W161" s="221"/>
      <c r="X161" s="147"/>
      <c r="Y161" s="255"/>
      <c r="Z161" s="221"/>
      <c r="AA161" s="221"/>
      <c r="AB161" s="147"/>
      <c r="AC161" s="138"/>
      <c r="AD161" s="150">
        <f t="shared" si="9"/>
        <v>0</v>
      </c>
      <c r="AE161">
        <f t="shared" si="10"/>
        <v>0</v>
      </c>
    </row>
    <row r="162" spans="1:31" ht="15.75" customHeight="1" x14ac:dyDescent="0.2">
      <c r="A162" s="246"/>
      <c r="B162" s="252" t="s">
        <v>101</v>
      </c>
      <c r="C162" s="242">
        <v>1</v>
      </c>
      <c r="D162" s="249"/>
      <c r="E162" s="261"/>
      <c r="F162" s="68"/>
      <c r="G162" s="261"/>
      <c r="H162" s="68"/>
      <c r="I162" s="233"/>
      <c r="J162" s="266"/>
      <c r="K162" s="207"/>
      <c r="L162" s="147"/>
      <c r="M162" s="262"/>
      <c r="N162" s="263"/>
      <c r="O162" s="264"/>
      <c r="P162" s="122"/>
      <c r="Q162" s="147"/>
      <c r="R162" s="264"/>
      <c r="S162" s="261" t="s">
        <v>382</v>
      </c>
      <c r="T162" s="266"/>
      <c r="U162" s="268"/>
      <c r="V162" s="131"/>
      <c r="W162" s="221"/>
      <c r="X162" s="147"/>
      <c r="Y162" s="255"/>
      <c r="Z162" s="221"/>
      <c r="AA162" s="221"/>
      <c r="AB162" s="147"/>
      <c r="AC162" s="138"/>
      <c r="AD162" s="150">
        <f t="shared" si="9"/>
        <v>1</v>
      </c>
      <c r="AE162">
        <f t="shared" si="10"/>
        <v>1</v>
      </c>
    </row>
    <row r="163" spans="1:31" ht="15.75" hidden="1" customHeight="1" x14ac:dyDescent="0.2">
      <c r="A163" s="253"/>
      <c r="B163" s="252" t="s">
        <v>261</v>
      </c>
      <c r="C163" s="242"/>
      <c r="D163" s="249"/>
      <c r="E163" s="261"/>
      <c r="F163" s="68"/>
      <c r="G163" s="68"/>
      <c r="H163" s="68"/>
      <c r="I163" s="115"/>
      <c r="J163" s="266"/>
      <c r="K163" s="207"/>
      <c r="L163" s="147"/>
      <c r="M163" s="268"/>
      <c r="N163" s="263"/>
      <c r="O163" s="116"/>
      <c r="P163" s="207"/>
      <c r="Q163" s="147"/>
      <c r="R163" s="147"/>
      <c r="S163" s="263"/>
      <c r="T163" s="266"/>
      <c r="U163" s="268"/>
      <c r="V163" s="221"/>
      <c r="W163" s="221"/>
      <c r="X163" s="147"/>
      <c r="Y163" s="255"/>
      <c r="Z163" s="221"/>
      <c r="AA163" s="221"/>
      <c r="AB163" s="147"/>
      <c r="AC163" s="138"/>
      <c r="AD163" s="150">
        <f t="shared" si="9"/>
        <v>0</v>
      </c>
      <c r="AE163">
        <f t="shared" si="10"/>
        <v>0</v>
      </c>
    </row>
    <row r="164" spans="1:31" ht="15.75" hidden="1" customHeight="1" x14ac:dyDescent="0.2">
      <c r="A164" s="253"/>
      <c r="B164" s="250" t="s">
        <v>372</v>
      </c>
      <c r="C164" s="242"/>
      <c r="D164" s="249"/>
      <c r="E164" s="261"/>
      <c r="F164" s="68"/>
      <c r="G164" s="68"/>
      <c r="H164" s="68"/>
      <c r="I164" s="115"/>
      <c r="J164" s="266"/>
      <c r="K164" s="265"/>
      <c r="L164" s="147"/>
      <c r="M164" s="267"/>
      <c r="N164" s="263"/>
      <c r="O164" s="124"/>
      <c r="P164" s="207"/>
      <c r="Q164" s="147"/>
      <c r="R164" s="124"/>
      <c r="S164" s="263"/>
      <c r="T164" s="266"/>
      <c r="U164" s="268"/>
      <c r="V164" s="131"/>
      <c r="W164" s="221"/>
      <c r="X164" s="147"/>
      <c r="Y164" s="131"/>
      <c r="Z164" s="221"/>
      <c r="AA164" s="221"/>
      <c r="AB164" s="270"/>
      <c r="AC164" s="138"/>
      <c r="AD164" s="150">
        <f t="shared" si="9"/>
        <v>0</v>
      </c>
      <c r="AE164">
        <f t="shared" si="10"/>
        <v>0</v>
      </c>
    </row>
    <row r="165" spans="1:31" ht="15.75" customHeight="1" x14ac:dyDescent="0.2">
      <c r="A165" s="253"/>
      <c r="B165" s="250" t="s">
        <v>218</v>
      </c>
      <c r="C165" s="242">
        <v>1</v>
      </c>
      <c r="D165" s="249"/>
      <c r="E165" s="261"/>
      <c r="F165" s="68"/>
      <c r="G165" s="68"/>
      <c r="H165" s="68"/>
      <c r="I165" s="262"/>
      <c r="J165" s="262"/>
      <c r="K165" s="207"/>
      <c r="L165" s="147"/>
      <c r="M165" s="268"/>
      <c r="N165" s="263"/>
      <c r="O165" s="124"/>
      <c r="P165" s="122"/>
      <c r="Q165" s="264"/>
      <c r="R165" s="261"/>
      <c r="S165" s="261"/>
      <c r="T165" s="266"/>
      <c r="U165" s="267"/>
      <c r="V165" s="221"/>
      <c r="W165" s="264" t="s">
        <v>386</v>
      </c>
      <c r="X165" s="147"/>
      <c r="Y165" s="149"/>
      <c r="Z165" s="116"/>
      <c r="AA165" s="221"/>
      <c r="AB165" s="147"/>
      <c r="AC165" s="138"/>
      <c r="AD165" s="150">
        <f t="shared" si="9"/>
        <v>1</v>
      </c>
      <c r="AE165">
        <f t="shared" si="10"/>
        <v>1</v>
      </c>
    </row>
    <row r="166" spans="1:31" ht="15.75" hidden="1" customHeight="1" x14ac:dyDescent="0.2">
      <c r="A166" s="253"/>
      <c r="B166" s="252" t="s">
        <v>240</v>
      </c>
      <c r="C166" s="242"/>
      <c r="D166" s="249"/>
      <c r="E166" s="261"/>
      <c r="F166" s="68"/>
      <c r="G166" s="68"/>
      <c r="H166" s="68"/>
      <c r="I166" s="233"/>
      <c r="J166" s="266"/>
      <c r="K166" s="207"/>
      <c r="L166" s="147"/>
      <c r="M166" s="268"/>
      <c r="N166" s="263"/>
      <c r="O166" s="124"/>
      <c r="P166" s="207"/>
      <c r="Q166" s="147"/>
      <c r="R166" s="147"/>
      <c r="S166" s="263"/>
      <c r="T166" s="266"/>
      <c r="U166" s="268"/>
      <c r="V166" s="264"/>
      <c r="W166" s="221"/>
      <c r="X166" s="147"/>
      <c r="Y166" s="255"/>
      <c r="Z166" s="131"/>
      <c r="AA166" s="221"/>
      <c r="AB166" s="138"/>
      <c r="AC166" s="138"/>
      <c r="AD166" s="150">
        <f t="shared" si="9"/>
        <v>0</v>
      </c>
      <c r="AE166">
        <f t="shared" si="10"/>
        <v>0</v>
      </c>
    </row>
    <row r="167" spans="1:31" ht="15.75" hidden="1" customHeight="1" x14ac:dyDescent="0.2">
      <c r="A167" s="246"/>
      <c r="B167" s="250" t="s">
        <v>374</v>
      </c>
      <c r="C167" s="242"/>
      <c r="D167" s="249"/>
      <c r="E167" s="261"/>
      <c r="F167" s="68"/>
      <c r="G167" s="261"/>
      <c r="H167" s="68"/>
      <c r="I167" s="233"/>
      <c r="J167" s="266"/>
      <c r="K167" s="207"/>
      <c r="L167" s="147"/>
      <c r="M167" s="268"/>
      <c r="N167" s="263"/>
      <c r="O167" s="147"/>
      <c r="P167" s="207"/>
      <c r="Q167" s="124"/>
      <c r="R167" s="147"/>
      <c r="S167" s="261"/>
      <c r="T167" s="266"/>
      <c r="U167" s="267"/>
      <c r="V167" s="131"/>
      <c r="W167" s="131"/>
      <c r="X167" s="138"/>
      <c r="Y167" s="255"/>
      <c r="Z167" s="221"/>
      <c r="AA167" s="221"/>
      <c r="AB167" s="147"/>
      <c r="AC167" s="138"/>
      <c r="AD167" s="150">
        <f t="shared" si="9"/>
        <v>0</v>
      </c>
      <c r="AE167">
        <f t="shared" si="10"/>
        <v>0</v>
      </c>
    </row>
    <row r="168" spans="1:31" ht="15.75" hidden="1" customHeight="1" x14ac:dyDescent="0.2">
      <c r="A168" s="253"/>
      <c r="B168" s="252" t="s">
        <v>278</v>
      </c>
      <c r="C168" s="242"/>
      <c r="D168" s="249"/>
      <c r="E168" s="261"/>
      <c r="F168" s="68"/>
      <c r="G168" s="68"/>
      <c r="H168" s="68"/>
      <c r="I168" s="233"/>
      <c r="J168" s="266"/>
      <c r="K168" s="207"/>
      <c r="L168" s="147"/>
      <c r="M168" s="268"/>
      <c r="N168" s="263"/>
      <c r="O168" s="124"/>
      <c r="P168" s="207"/>
      <c r="Q168" s="147"/>
      <c r="R168" s="147"/>
      <c r="S168" s="263"/>
      <c r="T168" s="266"/>
      <c r="U168" s="268"/>
      <c r="V168" s="221"/>
      <c r="W168" s="221"/>
      <c r="X168" s="147"/>
      <c r="Y168" s="255"/>
      <c r="Z168" s="131"/>
      <c r="AA168" s="221"/>
      <c r="AB168" s="138"/>
      <c r="AC168" s="138"/>
      <c r="AD168" s="150">
        <f t="shared" si="9"/>
        <v>0</v>
      </c>
      <c r="AE168">
        <f t="shared" si="10"/>
        <v>0</v>
      </c>
    </row>
    <row r="169" spans="1:31" ht="15.75" hidden="1" customHeight="1" x14ac:dyDescent="0.2">
      <c r="A169" s="246"/>
      <c r="B169" s="250" t="s">
        <v>129</v>
      </c>
      <c r="C169" s="242"/>
      <c r="D169" s="249"/>
      <c r="E169" s="261"/>
      <c r="F169" s="68"/>
      <c r="G169" s="68"/>
      <c r="H169" s="68"/>
      <c r="I169" s="233"/>
      <c r="J169" s="266"/>
      <c r="K169" s="207"/>
      <c r="L169" s="116"/>
      <c r="M169" s="268"/>
      <c r="N169" s="142"/>
      <c r="O169" s="147"/>
      <c r="P169" s="207"/>
      <c r="Q169" s="124"/>
      <c r="R169" s="147"/>
      <c r="S169" s="263"/>
      <c r="T169" s="266"/>
      <c r="U169" s="267"/>
      <c r="V169" s="131"/>
      <c r="W169" s="131"/>
      <c r="X169" s="138"/>
      <c r="Y169" s="255"/>
      <c r="Z169" s="221"/>
      <c r="AA169" s="270"/>
      <c r="AB169" s="147"/>
      <c r="AC169" s="138"/>
      <c r="AD169" s="150">
        <f t="shared" si="9"/>
        <v>0</v>
      </c>
      <c r="AE169">
        <f t="shared" si="10"/>
        <v>0</v>
      </c>
    </row>
    <row r="170" spans="1:31" ht="15.75" hidden="1" customHeight="1" x14ac:dyDescent="0.2">
      <c r="A170" s="253"/>
      <c r="B170" s="252" t="s">
        <v>279</v>
      </c>
      <c r="C170" s="242"/>
      <c r="D170" s="249"/>
      <c r="E170" s="261"/>
      <c r="F170" s="68"/>
      <c r="G170" s="68"/>
      <c r="H170" s="68"/>
      <c r="I170" s="115"/>
      <c r="J170" s="266"/>
      <c r="K170" s="207"/>
      <c r="L170" s="147"/>
      <c r="M170" s="267"/>
      <c r="N170" s="261"/>
      <c r="O170" s="147"/>
      <c r="P170" s="207"/>
      <c r="Q170" s="124"/>
      <c r="R170" s="147"/>
      <c r="S170" s="263"/>
      <c r="T170" s="266"/>
      <c r="U170" s="267"/>
      <c r="V170" s="131"/>
      <c r="W170" s="131"/>
      <c r="X170" s="138"/>
      <c r="Y170" s="255"/>
      <c r="Z170" s="221"/>
      <c r="AA170" s="221"/>
      <c r="AB170" s="147"/>
      <c r="AC170" s="138"/>
      <c r="AD170" s="150">
        <f t="shared" si="9"/>
        <v>0</v>
      </c>
      <c r="AE170">
        <f t="shared" si="10"/>
        <v>0</v>
      </c>
    </row>
    <row r="171" spans="1:31" ht="15.75" hidden="1" customHeight="1" x14ac:dyDescent="0.2">
      <c r="A171" s="246"/>
      <c r="B171" s="250" t="s">
        <v>221</v>
      </c>
      <c r="C171" s="242"/>
      <c r="D171" s="249"/>
      <c r="E171" s="261"/>
      <c r="F171" s="68"/>
      <c r="G171" s="68"/>
      <c r="H171" s="68"/>
      <c r="I171" s="233"/>
      <c r="J171" s="266"/>
      <c r="K171" s="207"/>
      <c r="L171" s="116"/>
      <c r="M171" s="268"/>
      <c r="N171" s="142"/>
      <c r="O171" s="147"/>
      <c r="P171" s="207"/>
      <c r="Q171" s="124"/>
      <c r="R171" s="147"/>
      <c r="S171" s="263"/>
      <c r="T171" s="266"/>
      <c r="U171" s="267"/>
      <c r="V171" s="131"/>
      <c r="W171" s="131"/>
      <c r="X171" s="138"/>
      <c r="Y171" s="255"/>
      <c r="Z171" s="221"/>
      <c r="AA171" s="270"/>
      <c r="AB171" s="147"/>
      <c r="AC171" s="138"/>
      <c r="AD171" s="150">
        <f t="shared" si="9"/>
        <v>0</v>
      </c>
      <c r="AE171">
        <f t="shared" si="10"/>
        <v>0</v>
      </c>
    </row>
    <row r="172" spans="1:31" ht="15.75" hidden="1" customHeight="1" x14ac:dyDescent="0.2">
      <c r="A172" s="253"/>
      <c r="B172" s="250" t="s">
        <v>281</v>
      </c>
      <c r="C172" s="242"/>
      <c r="D172" s="249"/>
      <c r="E172" s="261"/>
      <c r="F172" s="68"/>
      <c r="G172" s="68"/>
      <c r="H172" s="68"/>
      <c r="I172" s="262"/>
      <c r="J172" s="266"/>
      <c r="K172" s="207"/>
      <c r="L172" s="147"/>
      <c r="M172" s="268"/>
      <c r="N172" s="263"/>
      <c r="O172" s="147"/>
      <c r="P172" s="122"/>
      <c r="Q172" s="147"/>
      <c r="R172" s="124"/>
      <c r="S172" s="261"/>
      <c r="T172" s="224"/>
      <c r="U172" s="262"/>
      <c r="V172" s="221"/>
      <c r="W172" s="221"/>
      <c r="X172" s="264"/>
      <c r="Y172" s="255"/>
      <c r="Z172" s="221"/>
      <c r="AA172" s="131"/>
      <c r="AB172" s="147"/>
      <c r="AC172" s="138"/>
      <c r="AD172" s="150">
        <f t="shared" si="9"/>
        <v>0</v>
      </c>
      <c r="AE172">
        <f t="shared" si="10"/>
        <v>0</v>
      </c>
    </row>
    <row r="173" spans="1:31" ht="15.75" customHeight="1" x14ac:dyDescent="0.2">
      <c r="A173" s="253"/>
      <c r="B173" s="252" t="s">
        <v>69</v>
      </c>
      <c r="C173" s="242">
        <v>1</v>
      </c>
      <c r="D173" s="249"/>
      <c r="E173" s="261" t="s">
        <v>20</v>
      </c>
      <c r="F173" s="68"/>
      <c r="G173" s="261"/>
      <c r="H173" s="261"/>
      <c r="I173" s="261"/>
      <c r="J173" s="266"/>
      <c r="K173" s="265"/>
      <c r="L173" s="264"/>
      <c r="M173" s="262"/>
      <c r="N173" s="261"/>
      <c r="O173" s="124"/>
      <c r="P173" s="265"/>
      <c r="Q173" s="147"/>
      <c r="R173" s="124"/>
      <c r="S173" s="263"/>
      <c r="T173" s="266"/>
      <c r="U173" s="268"/>
      <c r="V173" s="131"/>
      <c r="W173" s="221"/>
      <c r="X173" s="147"/>
      <c r="Y173" s="131"/>
      <c r="Z173" s="264"/>
      <c r="AA173" s="221"/>
      <c r="AB173" s="147"/>
      <c r="AC173" s="138"/>
      <c r="AD173" s="150">
        <f t="shared" si="9"/>
        <v>0</v>
      </c>
      <c r="AE173">
        <f t="shared" si="10"/>
        <v>1</v>
      </c>
    </row>
    <row r="174" spans="1:31" ht="15.75" customHeight="1" thickBot="1" x14ac:dyDescent="0.25">
      <c r="A174" s="253"/>
      <c r="B174" s="252" t="s">
        <v>250</v>
      </c>
      <c r="C174" s="242">
        <v>1</v>
      </c>
      <c r="D174" s="249"/>
      <c r="E174" s="261" t="s">
        <v>20</v>
      </c>
      <c r="F174" s="68"/>
      <c r="G174" s="68"/>
      <c r="H174" s="68"/>
      <c r="I174" s="70"/>
      <c r="J174" s="262"/>
      <c r="K174" s="207"/>
      <c r="L174" s="116"/>
      <c r="M174" s="268"/>
      <c r="N174" s="142"/>
      <c r="O174" s="147"/>
      <c r="P174" s="207"/>
      <c r="Q174" s="124"/>
      <c r="R174" s="263"/>
      <c r="S174" s="263"/>
      <c r="T174" s="147"/>
      <c r="U174" s="131"/>
      <c r="V174" s="127"/>
      <c r="W174" s="131"/>
      <c r="X174" s="136"/>
      <c r="Y174" s="255"/>
      <c r="Z174" s="221"/>
      <c r="AA174" s="221"/>
      <c r="AB174" s="147"/>
      <c r="AC174" s="270"/>
      <c r="AD174" s="150">
        <f t="shared" ref="AD174" si="11">COUNTA(F174:I174,K174:O174,Q174:AC174)</f>
        <v>0</v>
      </c>
      <c r="AE174">
        <f t="shared" si="10"/>
        <v>1</v>
      </c>
    </row>
    <row r="175" spans="1:31" ht="21" customHeight="1" thickBot="1" x14ac:dyDescent="0.25">
      <c r="B175" s="229"/>
      <c r="C175" s="294">
        <f>COUNTA(C8:C174)</f>
        <v>134</v>
      </c>
      <c r="D175" s="231"/>
      <c r="E175" s="294">
        <f t="shared" ref="E175:AD175" si="12">COUNTA(E8:E174)</f>
        <v>57</v>
      </c>
      <c r="F175" s="294">
        <f t="shared" si="12"/>
        <v>73</v>
      </c>
      <c r="G175" s="294">
        <f t="shared" si="12"/>
        <v>65</v>
      </c>
      <c r="H175" s="294">
        <f t="shared" si="12"/>
        <v>64</v>
      </c>
      <c r="I175" s="294">
        <f t="shared" si="12"/>
        <v>63</v>
      </c>
      <c r="J175" s="294">
        <f t="shared" si="12"/>
        <v>31</v>
      </c>
      <c r="K175" s="294">
        <f t="shared" si="12"/>
        <v>54</v>
      </c>
      <c r="L175" s="294">
        <f t="shared" si="12"/>
        <v>49</v>
      </c>
      <c r="M175" s="294">
        <f t="shared" si="12"/>
        <v>54</v>
      </c>
      <c r="N175" s="294">
        <f t="shared" si="12"/>
        <v>57</v>
      </c>
      <c r="O175" s="294">
        <f t="shared" si="12"/>
        <v>49</v>
      </c>
      <c r="P175" s="294">
        <f t="shared" si="12"/>
        <v>45</v>
      </c>
      <c r="Q175" s="294">
        <f t="shared" si="12"/>
        <v>49</v>
      </c>
      <c r="R175" s="294">
        <f t="shared" si="12"/>
        <v>47</v>
      </c>
      <c r="S175" s="294">
        <f t="shared" si="12"/>
        <v>42</v>
      </c>
      <c r="T175" s="294">
        <f t="shared" si="12"/>
        <v>42</v>
      </c>
      <c r="U175" s="294">
        <f t="shared" si="12"/>
        <v>43</v>
      </c>
      <c r="V175" s="294">
        <f t="shared" si="12"/>
        <v>45</v>
      </c>
      <c r="W175" s="294">
        <f t="shared" si="12"/>
        <v>54</v>
      </c>
      <c r="X175" s="294">
        <f t="shared" si="12"/>
        <v>47</v>
      </c>
      <c r="Y175" s="294">
        <v>37</v>
      </c>
      <c r="Z175" s="294">
        <f t="shared" si="12"/>
        <v>48</v>
      </c>
      <c r="AA175" s="294">
        <f t="shared" si="12"/>
        <v>0</v>
      </c>
      <c r="AB175" s="294">
        <f t="shared" si="12"/>
        <v>0</v>
      </c>
      <c r="AC175" s="294">
        <f t="shared" si="12"/>
        <v>0</v>
      </c>
      <c r="AD175" s="230">
        <f t="shared" si="12"/>
        <v>161</v>
      </c>
    </row>
    <row r="176" spans="1:31" x14ac:dyDescent="0.2">
      <c r="AD176">
        <f>SUM(F177:AB177)</f>
        <v>6516.6000000000013</v>
      </c>
    </row>
    <row r="177" spans="4:31" x14ac:dyDescent="0.2">
      <c r="F177">
        <f>F6*36</f>
        <v>522</v>
      </c>
      <c r="G177">
        <f>G6*30</f>
        <v>387</v>
      </c>
      <c r="H177">
        <f>H6*33</f>
        <v>524.70000000000005</v>
      </c>
      <c r="I177">
        <f>I6*33</f>
        <v>541.19999999999993</v>
      </c>
      <c r="K177">
        <f>K6*25</f>
        <v>365</v>
      </c>
      <c r="L177">
        <f>L6*23</f>
        <v>374.90000000000003</v>
      </c>
      <c r="M177">
        <f>M6*30</f>
        <v>423</v>
      </c>
      <c r="N177">
        <f>N6*23</f>
        <v>363.40000000000003</v>
      </c>
      <c r="O177">
        <f>O6*24</f>
        <v>379.20000000000005</v>
      </c>
      <c r="Q177">
        <f>Q6*24</f>
        <v>357.6</v>
      </c>
      <c r="R177">
        <f>R6*16</f>
        <v>235.2</v>
      </c>
      <c r="S177">
        <f>S6*16</f>
        <v>241.6</v>
      </c>
      <c r="T177">
        <f>T6*20</f>
        <v>220</v>
      </c>
      <c r="U177">
        <f>U6*17</f>
        <v>243.10000000000002</v>
      </c>
      <c r="V177">
        <f>V6*16</f>
        <v>260.8</v>
      </c>
      <c r="W177">
        <f>24*W6</f>
        <v>360</v>
      </c>
      <c r="X177">
        <f>X6*19</f>
        <v>256.5</v>
      </c>
      <c r="Y177">
        <f>Y6*8</f>
        <v>146.4</v>
      </c>
      <c r="Z177">
        <f>Z6*21</f>
        <v>315</v>
      </c>
      <c r="AA177">
        <f>AA6*26</f>
        <v>0</v>
      </c>
      <c r="AB177">
        <f>AB6*25</f>
        <v>0</v>
      </c>
      <c r="AC177">
        <f>AC6*31</f>
        <v>0</v>
      </c>
    </row>
    <row r="178" spans="4:31" x14ac:dyDescent="0.2">
      <c r="F178" s="145">
        <f>F7*36</f>
        <v>396</v>
      </c>
      <c r="G178" s="145">
        <f>G7*35</f>
        <v>507.5</v>
      </c>
      <c r="H178" s="145">
        <f>H7*31</f>
        <v>356.5</v>
      </c>
      <c r="I178" s="145">
        <f>I7*30</f>
        <v>360</v>
      </c>
      <c r="J178" s="145"/>
      <c r="K178">
        <f>K7*29</f>
        <v>333.5</v>
      </c>
      <c r="L178">
        <f>L7*26</f>
        <v>338</v>
      </c>
      <c r="M178">
        <f>M7*24</f>
        <v>345.6</v>
      </c>
      <c r="N178">
        <f>N7*34</f>
        <v>438.6</v>
      </c>
      <c r="O178">
        <f>O7*25</f>
        <v>312.5</v>
      </c>
      <c r="Q178">
        <f>Q7*25</f>
        <v>332.5</v>
      </c>
      <c r="R178">
        <f>R7*31</f>
        <v>412.3</v>
      </c>
      <c r="S178">
        <f>S7*26</f>
        <v>338</v>
      </c>
      <c r="T178">
        <f>T7*23</f>
        <v>0</v>
      </c>
      <c r="U178">
        <f>U7*23</f>
        <v>276</v>
      </c>
      <c r="V178" s="145">
        <f>V7*29</f>
        <v>371.20000000000005</v>
      </c>
      <c r="W178">
        <f>30*W7</f>
        <v>360</v>
      </c>
      <c r="X178">
        <f>X7*28</f>
        <v>355.59999999999997</v>
      </c>
      <c r="Y178">
        <f>Y7*29</f>
        <v>348</v>
      </c>
      <c r="Z178">
        <f>Z7*27</f>
        <v>364.5</v>
      </c>
      <c r="AA178">
        <f>AA7*36</f>
        <v>0</v>
      </c>
      <c r="AB178">
        <f>AB7*29</f>
        <v>0</v>
      </c>
      <c r="AC178">
        <f>AC7*30</f>
        <v>0</v>
      </c>
      <c r="AD178" s="218">
        <f>SUM(F179:AC179)</f>
        <v>13062.900000000001</v>
      </c>
    </row>
    <row r="179" spans="4:31" x14ac:dyDescent="0.2">
      <c r="D179" s="1"/>
      <c r="F179">
        <f>SUM(F177:F178)</f>
        <v>918</v>
      </c>
      <c r="G179">
        <f>SUM(G177:G178)</f>
        <v>894.5</v>
      </c>
      <c r="H179">
        <f>SUM(H177:H178)</f>
        <v>881.2</v>
      </c>
      <c r="I179">
        <f>SUM(I177:I178)</f>
        <v>901.19999999999993</v>
      </c>
      <c r="J179" s="260"/>
      <c r="K179">
        <f>SUM(K177:K178)</f>
        <v>698.5</v>
      </c>
      <c r="L179">
        <f>SUM(L177:L178)</f>
        <v>712.90000000000009</v>
      </c>
      <c r="M179">
        <f>SUM(M177:M178)</f>
        <v>768.6</v>
      </c>
      <c r="N179">
        <f>SUM(N177:N178)</f>
        <v>802</v>
      </c>
      <c r="O179">
        <f>SUM(O177:O178)</f>
        <v>691.7</v>
      </c>
      <c r="Q179">
        <f t="shared" ref="Q179:AC179" si="13">SUM(Q177:Q178)</f>
        <v>690.1</v>
      </c>
      <c r="R179">
        <f t="shared" si="13"/>
        <v>647.5</v>
      </c>
      <c r="S179">
        <f t="shared" si="13"/>
        <v>579.6</v>
      </c>
      <c r="T179">
        <f t="shared" si="13"/>
        <v>220</v>
      </c>
      <c r="U179">
        <f t="shared" si="13"/>
        <v>519.1</v>
      </c>
      <c r="V179">
        <f t="shared" si="13"/>
        <v>632</v>
      </c>
      <c r="W179">
        <f t="shared" si="13"/>
        <v>720</v>
      </c>
      <c r="X179">
        <f t="shared" si="13"/>
        <v>612.09999999999991</v>
      </c>
      <c r="Y179">
        <f t="shared" si="13"/>
        <v>494.4</v>
      </c>
      <c r="Z179">
        <f t="shared" si="13"/>
        <v>679.5</v>
      </c>
      <c r="AA179">
        <f t="shared" si="13"/>
        <v>0</v>
      </c>
      <c r="AB179">
        <f t="shared" si="13"/>
        <v>0</v>
      </c>
      <c r="AC179">
        <f t="shared" si="13"/>
        <v>0</v>
      </c>
      <c r="AD179" s="218">
        <f>SUM(F179:AC179)</f>
        <v>13062.900000000001</v>
      </c>
    </row>
    <row r="181" spans="4:31" x14ac:dyDescent="0.2">
      <c r="F181">
        <f t="shared" ref="F181:I181" si="14">F177/F6</f>
        <v>36</v>
      </c>
      <c r="G181">
        <f t="shared" si="14"/>
        <v>30</v>
      </c>
      <c r="H181">
        <f t="shared" si="14"/>
        <v>33</v>
      </c>
      <c r="I181">
        <f t="shared" si="14"/>
        <v>33</v>
      </c>
      <c r="K181">
        <v>25</v>
      </c>
      <c r="L181">
        <v>23</v>
      </c>
      <c r="M181">
        <v>30</v>
      </c>
      <c r="N181">
        <v>23</v>
      </c>
      <c r="O181">
        <v>24</v>
      </c>
      <c r="Q181">
        <v>24</v>
      </c>
      <c r="R181">
        <v>16</v>
      </c>
      <c r="S181">
        <v>16</v>
      </c>
      <c r="T181">
        <v>20</v>
      </c>
      <c r="U181">
        <v>17</v>
      </c>
      <c r="V181">
        <v>16</v>
      </c>
      <c r="W181">
        <v>24</v>
      </c>
      <c r="X181">
        <f>X177/X6</f>
        <v>19</v>
      </c>
      <c r="Y181">
        <f t="shared" ref="Y181:Z181" si="15">Y177/Y6</f>
        <v>8</v>
      </c>
      <c r="Z181">
        <f t="shared" si="15"/>
        <v>21</v>
      </c>
      <c r="AD181">
        <f>SUM(F181:Z181)</f>
        <v>438</v>
      </c>
      <c r="AE181">
        <f>AD181/19</f>
        <v>23.05263157894737</v>
      </c>
    </row>
    <row r="182" spans="4:31" x14ac:dyDescent="0.2">
      <c r="F182">
        <f t="shared" ref="F182:I182" si="16">F178/F7</f>
        <v>36</v>
      </c>
      <c r="G182">
        <f t="shared" si="16"/>
        <v>35</v>
      </c>
      <c r="H182">
        <f t="shared" si="16"/>
        <v>31</v>
      </c>
      <c r="I182">
        <f t="shared" si="16"/>
        <v>30</v>
      </c>
      <c r="K182">
        <f>K178/K7</f>
        <v>29</v>
      </c>
      <c r="L182">
        <f t="shared" ref="L182:Z182" si="17">L178/L7</f>
        <v>26</v>
      </c>
      <c r="M182">
        <f t="shared" si="17"/>
        <v>24</v>
      </c>
      <c r="N182">
        <f t="shared" si="17"/>
        <v>34</v>
      </c>
      <c r="O182">
        <f t="shared" si="17"/>
        <v>25</v>
      </c>
      <c r="Q182">
        <f t="shared" si="17"/>
        <v>25</v>
      </c>
      <c r="R182">
        <f t="shared" si="17"/>
        <v>31</v>
      </c>
      <c r="S182">
        <f t="shared" si="17"/>
        <v>26</v>
      </c>
      <c r="U182">
        <f t="shared" si="17"/>
        <v>23</v>
      </c>
      <c r="V182">
        <f t="shared" si="17"/>
        <v>29.000000000000004</v>
      </c>
      <c r="W182">
        <f t="shared" si="17"/>
        <v>30</v>
      </c>
      <c r="X182">
        <f t="shared" si="17"/>
        <v>28</v>
      </c>
      <c r="Y182">
        <f t="shared" si="17"/>
        <v>29</v>
      </c>
      <c r="Z182">
        <f t="shared" si="17"/>
        <v>27</v>
      </c>
      <c r="AD182">
        <f>SUM(F182:Z182)</f>
        <v>518</v>
      </c>
      <c r="AE182">
        <f>AD182/18</f>
        <v>28.777777777777779</v>
      </c>
    </row>
  </sheetData>
  <sortState xmlns:xlrd2="http://schemas.microsoft.com/office/spreadsheetml/2017/richdata2" ref="A8:Z174">
    <sortCondition descending="1" ref="C8:C174"/>
    <sortCondition ref="D8:D174" customList="++/++/+/+,++/++,++/+/+,+/+/+/+,++/+,+/+/+,++,+/+,+"/>
    <sortCondition ref="B8:B174"/>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69"/>
  <sheetViews>
    <sheetView zoomScale="90" zoomScaleNormal="90" workbookViewId="0">
      <pane xSplit="4" ySplit="7" topLeftCell="E45" activePane="bottomRight" state="frozen"/>
      <selection pane="topRight" activeCell="K1" sqref="K1"/>
      <selection pane="bottomLeft" activeCell="A7" sqref="A7"/>
      <selection pane="bottomRight" activeCell="B20" sqref="B20"/>
    </sheetView>
  </sheetViews>
  <sheetFormatPr baseColWidth="10" defaultColWidth="11.42578125" defaultRowHeight="12.75" x14ac:dyDescent="0.2"/>
  <cols>
    <col min="1" max="1" width="6.85546875" customWidth="1"/>
    <col min="2" max="2" width="28.140625" customWidth="1"/>
    <col min="3" max="3" width="8.85546875" customWidth="1"/>
    <col min="4" max="4" width="22.7109375" customWidth="1"/>
    <col min="5" max="10" width="5.28515625" customWidth="1"/>
    <col min="11" max="12" width="5.28515625" customWidth="1" collapsed="1"/>
    <col min="13" max="13" width="5.28515625" customWidth="1"/>
    <col min="14" max="14" width="5.28515625" customWidth="1" collapsed="1"/>
    <col min="15" max="15" width="5.28515625" customWidth="1"/>
    <col min="16" max="20" width="5.28515625" customWidth="1" collapsed="1"/>
    <col min="21" max="23" width="5.28515625" customWidth="1"/>
    <col min="24" max="24" width="5.28515625" customWidth="1" collapsed="1"/>
    <col min="25" max="27" width="5.28515625" customWidth="1"/>
    <col min="28" max="29" width="5.2851562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45" width="4.85546875" customWidth="1"/>
    <col min="46" max="46" width="7.85546875" customWidth="1"/>
    <col min="47" max="70" width="4.85546875" customWidth="1"/>
  </cols>
  <sheetData>
    <row r="1" spans="1:56" ht="23.25" customHeight="1" x14ac:dyDescent="0.3">
      <c r="A1" s="368" t="s">
        <v>283</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393</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v>4</v>
      </c>
      <c r="J4" s="184"/>
      <c r="K4" s="184">
        <v>5</v>
      </c>
      <c r="L4" s="184">
        <v>6</v>
      </c>
      <c r="M4" s="184">
        <v>7</v>
      </c>
      <c r="N4" s="184">
        <v>8</v>
      </c>
      <c r="O4" s="184">
        <v>9</v>
      </c>
      <c r="P4" s="184"/>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43555</v>
      </c>
      <c r="E5" s="193" t="s">
        <v>313</v>
      </c>
      <c r="F5" s="194">
        <v>68</v>
      </c>
      <c r="G5" s="194">
        <v>67</v>
      </c>
      <c r="H5" s="182">
        <v>60</v>
      </c>
      <c r="I5" s="194">
        <v>52</v>
      </c>
      <c r="J5" s="194">
        <v>37</v>
      </c>
      <c r="K5" s="182">
        <v>59</v>
      </c>
      <c r="L5" s="194">
        <v>55</v>
      </c>
      <c r="M5" s="194">
        <v>56</v>
      </c>
      <c r="N5" s="194">
        <v>68</v>
      </c>
      <c r="O5" s="194">
        <v>55</v>
      </c>
      <c r="P5" s="194"/>
      <c r="Q5" s="194">
        <v>39</v>
      </c>
      <c r="R5" s="179">
        <v>51</v>
      </c>
      <c r="S5" s="179">
        <v>54</v>
      </c>
      <c r="T5" s="179">
        <v>57</v>
      </c>
      <c r="U5" s="179">
        <v>51</v>
      </c>
      <c r="V5" s="179">
        <v>50</v>
      </c>
      <c r="W5" s="179">
        <v>52</v>
      </c>
      <c r="X5" s="179">
        <v>54</v>
      </c>
      <c r="Y5" s="179">
        <v>58</v>
      </c>
      <c r="Z5" s="179">
        <v>63</v>
      </c>
      <c r="AA5" s="179">
        <v>62</v>
      </c>
      <c r="AB5" s="179">
        <v>54</v>
      </c>
      <c r="AC5" s="195">
        <v>61</v>
      </c>
      <c r="AD5" s="130">
        <f>SUM(F5:I5,K5:O5,Q5:AC5)</f>
        <v>1246</v>
      </c>
      <c r="AE5" s="1">
        <v>22</v>
      </c>
      <c r="AF5" s="38"/>
      <c r="AG5" s="39"/>
      <c r="AH5" s="23"/>
      <c r="AI5" s="1"/>
      <c r="AJ5" s="38"/>
      <c r="AK5" s="39"/>
      <c r="AL5" s="39"/>
      <c r="AM5" s="1"/>
      <c r="AN5" s="38"/>
      <c r="AO5" s="40"/>
      <c r="AP5" s="45"/>
      <c r="AQ5" s="46">
        <f>AD5/AE5</f>
        <v>56.636363636363633</v>
      </c>
      <c r="AR5" s="33"/>
      <c r="AT5" s="145">
        <f>SUM(F5:I5,K5:N5)</f>
        <v>485</v>
      </c>
      <c r="AU5">
        <v>8</v>
      </c>
      <c r="AV5">
        <f>AT5/AU5</f>
        <v>60.625</v>
      </c>
    </row>
    <row r="6" spans="1:56" ht="16.5" thickBot="1" x14ac:dyDescent="0.3">
      <c r="B6" s="3"/>
      <c r="C6" s="185"/>
      <c r="D6" s="186"/>
      <c r="E6" s="187" t="s">
        <v>314</v>
      </c>
      <c r="F6" s="338">
        <v>15.7</v>
      </c>
      <c r="G6" s="259">
        <v>17.600000000000001</v>
      </c>
      <c r="H6" s="239">
        <v>15.1</v>
      </c>
      <c r="I6" s="213">
        <v>14.8</v>
      </c>
      <c r="J6" s="259"/>
      <c r="K6" s="239">
        <v>15.2</v>
      </c>
      <c r="L6" s="239">
        <v>14</v>
      </c>
      <c r="M6" s="239">
        <v>15.6</v>
      </c>
      <c r="N6" s="239">
        <v>13.2</v>
      </c>
      <c r="O6" s="239">
        <v>13.6</v>
      </c>
      <c r="P6" s="239"/>
      <c r="Q6" s="239">
        <v>15.1</v>
      </c>
      <c r="R6" s="208">
        <v>13.3</v>
      </c>
      <c r="S6" s="241">
        <v>13.2</v>
      </c>
      <c r="T6" s="208"/>
      <c r="U6" s="208">
        <v>13.7</v>
      </c>
      <c r="V6" s="208">
        <v>15.1</v>
      </c>
      <c r="W6" s="208">
        <v>15.4</v>
      </c>
      <c r="X6" s="239">
        <v>15.4</v>
      </c>
      <c r="Y6" s="239">
        <v>16</v>
      </c>
      <c r="Z6" s="239">
        <v>15.6</v>
      </c>
      <c r="AA6" s="208">
        <v>14.1</v>
      </c>
      <c r="AB6" s="208">
        <v>15.6</v>
      </c>
      <c r="AC6" s="208">
        <v>16.600000000000001</v>
      </c>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210">
        <v>11</v>
      </c>
      <c r="G7" s="210">
        <v>11</v>
      </c>
      <c r="H7" s="210">
        <v>10.5</v>
      </c>
      <c r="I7" s="213">
        <v>12</v>
      </c>
      <c r="J7" s="243" t="s">
        <v>377</v>
      </c>
      <c r="K7" s="213">
        <v>10.5</v>
      </c>
      <c r="L7" s="213">
        <v>13</v>
      </c>
      <c r="M7" s="213">
        <v>14.4</v>
      </c>
      <c r="N7" s="213">
        <v>13.5</v>
      </c>
      <c r="O7" s="213">
        <v>13.8</v>
      </c>
      <c r="P7" s="180" t="s">
        <v>369</v>
      </c>
      <c r="Q7" s="210">
        <v>13.4</v>
      </c>
      <c r="R7" s="213">
        <v>15</v>
      </c>
      <c r="S7" s="210">
        <v>12.7</v>
      </c>
      <c r="T7" s="210"/>
      <c r="U7" s="211"/>
      <c r="V7" s="211">
        <v>11.5</v>
      </c>
      <c r="W7" s="210">
        <v>12</v>
      </c>
      <c r="X7" s="213">
        <v>12</v>
      </c>
      <c r="Y7" s="213">
        <v>13.4</v>
      </c>
      <c r="Z7" s="213">
        <v>12.7</v>
      </c>
      <c r="AA7" s="213">
        <v>12.3</v>
      </c>
      <c r="AB7" s="213">
        <v>12.5</v>
      </c>
      <c r="AC7" s="211">
        <v>12.5</v>
      </c>
      <c r="AD7">
        <f t="shared" ref="AD7" si="0">COUNTA(E7:O7,Q7:AC7)</f>
        <v>22</v>
      </c>
      <c r="AE7">
        <f>SUM(G7:AD7)</f>
        <v>260.70000000000005</v>
      </c>
      <c r="AF7">
        <v>13.7</v>
      </c>
      <c r="AG7">
        <v>76</v>
      </c>
      <c r="AH7" t="s">
        <v>17</v>
      </c>
      <c r="AJ7">
        <v>17</v>
      </c>
      <c r="AK7">
        <v>87</v>
      </c>
      <c r="AN7" s="24">
        <v>13</v>
      </c>
      <c r="AO7" s="25">
        <v>71.11</v>
      </c>
      <c r="AP7" s="25"/>
      <c r="AQ7" s="33"/>
      <c r="AR7" s="33"/>
    </row>
    <row r="8" spans="1:56" ht="15.75" customHeight="1" x14ac:dyDescent="0.2">
      <c r="A8" s="283">
        <v>1</v>
      </c>
      <c r="B8" s="284" t="s">
        <v>38</v>
      </c>
      <c r="C8" s="285">
        <v>44</v>
      </c>
      <c r="D8" s="286" t="s">
        <v>19</v>
      </c>
      <c r="E8" s="287" t="s">
        <v>394</v>
      </c>
      <c r="F8" s="288"/>
      <c r="G8" s="287" t="s">
        <v>395</v>
      </c>
      <c r="H8" s="288"/>
      <c r="I8" s="287" t="s">
        <v>319</v>
      </c>
      <c r="J8" s="287" t="s">
        <v>396</v>
      </c>
      <c r="K8" s="287" t="s">
        <v>397</v>
      </c>
      <c r="L8" s="287" t="s">
        <v>27</v>
      </c>
      <c r="M8" s="287" t="s">
        <v>398</v>
      </c>
      <c r="N8" s="287" t="s">
        <v>399</v>
      </c>
      <c r="O8" s="287" t="s">
        <v>400</v>
      </c>
      <c r="P8" s="287" t="s">
        <v>380</v>
      </c>
      <c r="Q8" s="287" t="s">
        <v>401</v>
      </c>
      <c r="R8" s="287" t="s">
        <v>402</v>
      </c>
      <c r="S8" s="287" t="s">
        <v>403</v>
      </c>
      <c r="T8" s="287" t="s">
        <v>404</v>
      </c>
      <c r="U8" s="287" t="s">
        <v>405</v>
      </c>
      <c r="V8" s="289" t="s">
        <v>406</v>
      </c>
      <c r="W8" s="289" t="s">
        <v>407</v>
      </c>
      <c r="X8" s="289" t="s">
        <v>408</v>
      </c>
      <c r="Y8" s="289" t="s">
        <v>305</v>
      </c>
      <c r="Z8" s="289" t="s">
        <v>306</v>
      </c>
      <c r="AA8" s="290" t="s">
        <v>307</v>
      </c>
      <c r="AB8" s="290" t="s">
        <v>308</v>
      </c>
      <c r="AC8" s="290" t="s">
        <v>286</v>
      </c>
      <c r="AD8" s="150">
        <f>COUNTA(F8:I8,K8:O8,Q8:AC8)</f>
        <v>20</v>
      </c>
      <c r="AE8">
        <f>COUNTA(E8:AC8)</f>
        <v>23</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278">
        <v>2</v>
      </c>
      <c r="B9" s="291" t="s">
        <v>188</v>
      </c>
      <c r="C9" s="279">
        <v>41</v>
      </c>
      <c r="D9" s="292" t="s">
        <v>409</v>
      </c>
      <c r="E9" s="280" t="s">
        <v>394</v>
      </c>
      <c r="F9" s="280" t="s">
        <v>410</v>
      </c>
      <c r="G9" s="280" t="s">
        <v>395</v>
      </c>
      <c r="H9" s="280" t="s">
        <v>411</v>
      </c>
      <c r="I9" s="280" t="s">
        <v>319</v>
      </c>
      <c r="J9" s="280" t="s">
        <v>396</v>
      </c>
      <c r="K9" s="280" t="s">
        <v>397</v>
      </c>
      <c r="L9" s="280" t="s">
        <v>27</v>
      </c>
      <c r="M9" s="280" t="s">
        <v>398</v>
      </c>
      <c r="N9" s="280" t="s">
        <v>399</v>
      </c>
      <c r="O9" s="280" t="s">
        <v>400</v>
      </c>
      <c r="P9" s="280" t="s">
        <v>380</v>
      </c>
      <c r="Q9" s="280" t="s">
        <v>401</v>
      </c>
      <c r="R9" s="280" t="s">
        <v>402</v>
      </c>
      <c r="S9" s="280" t="s">
        <v>403</v>
      </c>
      <c r="T9" s="280" t="s">
        <v>404</v>
      </c>
      <c r="U9" s="280" t="s">
        <v>405</v>
      </c>
      <c r="V9" s="281" t="s">
        <v>406</v>
      </c>
      <c r="W9" s="281" t="s">
        <v>407</v>
      </c>
      <c r="X9" s="281" t="s">
        <v>408</v>
      </c>
      <c r="Y9" s="281" t="s">
        <v>305</v>
      </c>
      <c r="Z9" s="281" t="s">
        <v>306</v>
      </c>
      <c r="AA9" s="282" t="s">
        <v>307</v>
      </c>
      <c r="AB9" s="282" t="s">
        <v>308</v>
      </c>
      <c r="AC9" s="282" t="s">
        <v>286</v>
      </c>
      <c r="AD9" s="150">
        <f t="shared" ref="AD9:AD72" si="1">COUNTA(F9:I9,K9:O9,Q9:AC9)</f>
        <v>22</v>
      </c>
      <c r="AE9">
        <f t="shared" ref="AE9:AE72" si="2">COUNTA(E9:AC9)</f>
        <v>25</v>
      </c>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272">
        <v>3</v>
      </c>
      <c r="B10" s="293" t="s">
        <v>280</v>
      </c>
      <c r="C10" s="273">
        <v>28</v>
      </c>
      <c r="D10" s="274"/>
      <c r="E10" s="275" t="s">
        <v>394</v>
      </c>
      <c r="F10" s="275" t="s">
        <v>410</v>
      </c>
      <c r="G10" s="275" t="s">
        <v>395</v>
      </c>
      <c r="H10" s="275" t="s">
        <v>411</v>
      </c>
      <c r="I10" s="275" t="s">
        <v>319</v>
      </c>
      <c r="J10" s="275" t="s">
        <v>396</v>
      </c>
      <c r="K10" s="275" t="s">
        <v>397</v>
      </c>
      <c r="L10" s="275" t="s">
        <v>27</v>
      </c>
      <c r="M10" s="275" t="s">
        <v>398</v>
      </c>
      <c r="N10" s="275" t="s">
        <v>399</v>
      </c>
      <c r="O10" s="275" t="s">
        <v>400</v>
      </c>
      <c r="P10" s="275" t="s">
        <v>380</v>
      </c>
      <c r="Q10" s="275" t="s">
        <v>401</v>
      </c>
      <c r="R10" s="275" t="s">
        <v>402</v>
      </c>
      <c r="S10" s="275" t="s">
        <v>403</v>
      </c>
      <c r="T10" s="276" t="s">
        <v>404</v>
      </c>
      <c r="U10" s="275" t="s">
        <v>405</v>
      </c>
      <c r="V10" s="276" t="s">
        <v>406</v>
      </c>
      <c r="W10" s="276" t="s">
        <v>407</v>
      </c>
      <c r="X10" s="276" t="s">
        <v>408</v>
      </c>
      <c r="Y10" s="276" t="s">
        <v>305</v>
      </c>
      <c r="Z10" s="276" t="s">
        <v>306</v>
      </c>
      <c r="AA10" s="277" t="s">
        <v>307</v>
      </c>
      <c r="AB10" s="277" t="s">
        <v>308</v>
      </c>
      <c r="AC10" s="277" t="s">
        <v>286</v>
      </c>
      <c r="AD10" s="150">
        <f t="shared" si="1"/>
        <v>22</v>
      </c>
      <c r="AE10">
        <f t="shared" si="2"/>
        <v>25</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46">
        <v>4</v>
      </c>
      <c r="B11" s="252" t="s">
        <v>48</v>
      </c>
      <c r="C11" s="242">
        <v>27</v>
      </c>
      <c r="D11" s="249" t="s">
        <v>36</v>
      </c>
      <c r="E11" s="261" t="s">
        <v>394</v>
      </c>
      <c r="F11" s="261" t="s">
        <v>410</v>
      </c>
      <c r="G11" s="261" t="s">
        <v>395</v>
      </c>
      <c r="H11" s="261" t="s">
        <v>411</v>
      </c>
      <c r="I11" s="261" t="s">
        <v>319</v>
      </c>
      <c r="J11" s="261" t="s">
        <v>396</v>
      </c>
      <c r="K11" s="261" t="s">
        <v>397</v>
      </c>
      <c r="L11" s="261" t="s">
        <v>27</v>
      </c>
      <c r="M11" s="261" t="s">
        <v>398</v>
      </c>
      <c r="N11" s="264" t="s">
        <v>399</v>
      </c>
      <c r="O11" s="261" t="s">
        <v>400</v>
      </c>
      <c r="P11" s="261" t="s">
        <v>380</v>
      </c>
      <c r="Q11" s="261" t="s">
        <v>401</v>
      </c>
      <c r="R11" s="261" t="s">
        <v>402</v>
      </c>
      <c r="S11" s="261" t="s">
        <v>403</v>
      </c>
      <c r="T11" s="261" t="s">
        <v>404</v>
      </c>
      <c r="U11" s="261" t="s">
        <v>405</v>
      </c>
      <c r="V11" s="264" t="s">
        <v>406</v>
      </c>
      <c r="W11" s="264" t="s">
        <v>407</v>
      </c>
      <c r="X11" s="264" t="s">
        <v>408</v>
      </c>
      <c r="Y11" s="264" t="s">
        <v>305</v>
      </c>
      <c r="Z11" s="264" t="s">
        <v>306</v>
      </c>
      <c r="AA11" s="270" t="s">
        <v>307</v>
      </c>
      <c r="AB11" s="270" t="s">
        <v>308</v>
      </c>
      <c r="AC11" s="270" t="s">
        <v>286</v>
      </c>
      <c r="AD11" s="150">
        <f t="shared" si="1"/>
        <v>22</v>
      </c>
      <c r="AE11">
        <f t="shared" si="2"/>
        <v>25</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53">
        <v>5</v>
      </c>
      <c r="B12" s="252" t="s">
        <v>238</v>
      </c>
      <c r="C12" s="242">
        <v>26</v>
      </c>
      <c r="D12" s="249" t="s">
        <v>36</v>
      </c>
      <c r="E12" s="261" t="s">
        <v>394</v>
      </c>
      <c r="F12" s="261" t="s">
        <v>410</v>
      </c>
      <c r="G12" s="261" t="s">
        <v>395</v>
      </c>
      <c r="H12" s="261" t="s">
        <v>411</v>
      </c>
      <c r="I12" s="261" t="s">
        <v>319</v>
      </c>
      <c r="J12" s="261" t="s">
        <v>396</v>
      </c>
      <c r="K12" s="261" t="s">
        <v>397</v>
      </c>
      <c r="L12" s="261" t="s">
        <v>27</v>
      </c>
      <c r="M12" s="261" t="s">
        <v>398</v>
      </c>
      <c r="N12" s="261" t="s">
        <v>399</v>
      </c>
      <c r="O12" s="261" t="s">
        <v>400</v>
      </c>
      <c r="P12" s="261" t="s">
        <v>380</v>
      </c>
      <c r="Q12" s="261" t="s">
        <v>401</v>
      </c>
      <c r="R12" s="261" t="s">
        <v>402</v>
      </c>
      <c r="S12" s="261" t="s">
        <v>403</v>
      </c>
      <c r="T12" s="261" t="s">
        <v>404</v>
      </c>
      <c r="U12" s="261" t="s">
        <v>405</v>
      </c>
      <c r="V12" s="264" t="s">
        <v>406</v>
      </c>
      <c r="W12" s="264" t="s">
        <v>407</v>
      </c>
      <c r="X12" s="264" t="s">
        <v>408</v>
      </c>
      <c r="Y12" s="264" t="s">
        <v>305</v>
      </c>
      <c r="Z12" s="264" t="s">
        <v>306</v>
      </c>
      <c r="AA12" s="270" t="s">
        <v>307</v>
      </c>
      <c r="AB12" s="270" t="s">
        <v>308</v>
      </c>
      <c r="AC12" s="270" t="s">
        <v>286</v>
      </c>
      <c r="AD12" s="150">
        <f t="shared" si="1"/>
        <v>22</v>
      </c>
      <c r="AE12">
        <f t="shared" si="2"/>
        <v>25</v>
      </c>
      <c r="AI12" s="31"/>
      <c r="AJ12" s="6"/>
      <c r="AK12" s="6"/>
      <c r="AL12" s="6"/>
      <c r="AM12" s="31"/>
      <c r="AN12" s="31"/>
      <c r="AO12" s="31"/>
      <c r="AP12" s="31"/>
      <c r="AQ12" s="6"/>
    </row>
    <row r="13" spans="1:56" ht="15.75" customHeight="1" x14ac:dyDescent="0.2">
      <c r="A13" s="246"/>
      <c r="B13" s="252" t="s">
        <v>51</v>
      </c>
      <c r="C13" s="242">
        <v>26</v>
      </c>
      <c r="D13" s="251" t="s">
        <v>36</v>
      </c>
      <c r="E13" s="261" t="s">
        <v>394</v>
      </c>
      <c r="F13" s="261" t="s">
        <v>410</v>
      </c>
      <c r="G13" s="261" t="s">
        <v>395</v>
      </c>
      <c r="H13" s="261" t="s">
        <v>411</v>
      </c>
      <c r="I13" s="261" t="s">
        <v>319</v>
      </c>
      <c r="J13" s="264" t="s">
        <v>396</v>
      </c>
      <c r="K13" s="261" t="s">
        <v>397</v>
      </c>
      <c r="L13" s="264" t="s">
        <v>27</v>
      </c>
      <c r="M13" s="261" t="s">
        <v>398</v>
      </c>
      <c r="N13" s="261" t="s">
        <v>399</v>
      </c>
      <c r="O13" s="261" t="s">
        <v>400</v>
      </c>
      <c r="P13" s="261" t="s">
        <v>380</v>
      </c>
      <c r="Q13" s="264" t="s">
        <v>401</v>
      </c>
      <c r="R13" s="261" t="s">
        <v>402</v>
      </c>
      <c r="S13" s="264" t="s">
        <v>403</v>
      </c>
      <c r="T13" s="261" t="s">
        <v>404</v>
      </c>
      <c r="U13" s="261" t="s">
        <v>405</v>
      </c>
      <c r="V13" s="264" t="s">
        <v>406</v>
      </c>
      <c r="W13" s="264" t="s">
        <v>407</v>
      </c>
      <c r="X13" s="264" t="s">
        <v>408</v>
      </c>
      <c r="Y13" s="264" t="s">
        <v>305</v>
      </c>
      <c r="Z13" s="264" t="s">
        <v>306</v>
      </c>
      <c r="AA13" s="270" t="s">
        <v>307</v>
      </c>
      <c r="AB13" s="270" t="s">
        <v>308</v>
      </c>
      <c r="AC13" s="270" t="s">
        <v>286</v>
      </c>
      <c r="AD13" s="150">
        <f t="shared" si="1"/>
        <v>22</v>
      </c>
      <c r="AE13">
        <f t="shared" si="2"/>
        <v>25</v>
      </c>
      <c r="AI13" s="31"/>
    </row>
    <row r="14" spans="1:56" ht="15.75" customHeight="1" x14ac:dyDescent="0.2">
      <c r="A14" s="128">
        <v>7</v>
      </c>
      <c r="B14" s="252" t="s">
        <v>44</v>
      </c>
      <c r="C14" s="242">
        <v>25</v>
      </c>
      <c r="D14" s="249" t="s">
        <v>19</v>
      </c>
      <c r="E14" s="58"/>
      <c r="F14" s="261" t="s">
        <v>410</v>
      </c>
      <c r="G14" s="261" t="s">
        <v>395</v>
      </c>
      <c r="H14" s="261" t="s">
        <v>411</v>
      </c>
      <c r="I14" s="261" t="s">
        <v>319</v>
      </c>
      <c r="J14" s="261" t="s">
        <v>396</v>
      </c>
      <c r="K14" s="261" t="s">
        <v>397</v>
      </c>
      <c r="L14" s="261" t="s">
        <v>27</v>
      </c>
      <c r="M14" s="261" t="s">
        <v>398</v>
      </c>
      <c r="N14" s="261" t="s">
        <v>399</v>
      </c>
      <c r="O14" s="261" t="s">
        <v>400</v>
      </c>
      <c r="P14" s="261" t="s">
        <v>380</v>
      </c>
      <c r="Q14" s="261" t="s">
        <v>401</v>
      </c>
      <c r="R14" s="261" t="s">
        <v>402</v>
      </c>
      <c r="S14" s="261" t="s">
        <v>403</v>
      </c>
      <c r="T14" s="261" t="s">
        <v>404</v>
      </c>
      <c r="U14" s="261" t="s">
        <v>405</v>
      </c>
      <c r="V14" s="264" t="s">
        <v>406</v>
      </c>
      <c r="W14" s="221"/>
      <c r="X14" s="264" t="s">
        <v>408</v>
      </c>
      <c r="Y14" s="264" t="s">
        <v>305</v>
      </c>
      <c r="Z14" s="264" t="s">
        <v>306</v>
      </c>
      <c r="AA14" s="270" t="s">
        <v>307</v>
      </c>
      <c r="AB14" s="270" t="s">
        <v>308</v>
      </c>
      <c r="AC14" s="270" t="s">
        <v>286</v>
      </c>
      <c r="AD14" s="150">
        <f t="shared" si="1"/>
        <v>21</v>
      </c>
      <c r="AE14">
        <f t="shared" si="2"/>
        <v>23</v>
      </c>
      <c r="AI14" s="31"/>
      <c r="AM14" s="31"/>
      <c r="AN14" s="31"/>
      <c r="AO14" s="31"/>
      <c r="AP14" s="31"/>
      <c r="AQ14" s="6" t="s">
        <v>34</v>
      </c>
    </row>
    <row r="15" spans="1:56" ht="15.75" customHeight="1" x14ac:dyDescent="0.2">
      <c r="A15" s="253"/>
      <c r="B15" s="252" t="s">
        <v>46</v>
      </c>
      <c r="C15" s="242">
        <v>25</v>
      </c>
      <c r="D15" s="251" t="s">
        <v>19</v>
      </c>
      <c r="E15" s="68"/>
      <c r="F15" s="261" t="s">
        <v>410</v>
      </c>
      <c r="G15" s="261" t="s">
        <v>395</v>
      </c>
      <c r="H15" s="261" t="s">
        <v>411</v>
      </c>
      <c r="I15" s="261" t="s">
        <v>319</v>
      </c>
      <c r="J15" s="261" t="s">
        <v>396</v>
      </c>
      <c r="K15" s="261" t="s">
        <v>397</v>
      </c>
      <c r="L15" s="261" t="s">
        <v>27</v>
      </c>
      <c r="M15" s="261" t="s">
        <v>398</v>
      </c>
      <c r="N15" s="261" t="s">
        <v>399</v>
      </c>
      <c r="O15" s="261" t="s">
        <v>400</v>
      </c>
      <c r="P15" s="263"/>
      <c r="Q15" s="261" t="s">
        <v>401</v>
      </c>
      <c r="R15" s="263"/>
      <c r="S15" s="261" t="s">
        <v>403</v>
      </c>
      <c r="T15" s="261" t="s">
        <v>404</v>
      </c>
      <c r="U15" s="261" t="s">
        <v>405</v>
      </c>
      <c r="V15" s="264" t="s">
        <v>406</v>
      </c>
      <c r="W15" s="264" t="s">
        <v>407</v>
      </c>
      <c r="X15" s="264" t="s">
        <v>408</v>
      </c>
      <c r="Y15" s="264" t="s">
        <v>305</v>
      </c>
      <c r="Z15" s="264" t="s">
        <v>306</v>
      </c>
      <c r="AA15" s="270" t="s">
        <v>307</v>
      </c>
      <c r="AB15" s="270" t="s">
        <v>308</v>
      </c>
      <c r="AC15" s="270" t="s">
        <v>286</v>
      </c>
      <c r="AD15" s="150">
        <f t="shared" si="1"/>
        <v>21</v>
      </c>
      <c r="AE15">
        <f t="shared" si="2"/>
        <v>22</v>
      </c>
      <c r="AI15" s="31"/>
    </row>
    <row r="16" spans="1:56" ht="15.75" customHeight="1" x14ac:dyDescent="0.2">
      <c r="A16" s="253">
        <v>9</v>
      </c>
      <c r="B16" s="252" t="s">
        <v>37</v>
      </c>
      <c r="C16" s="242">
        <v>24</v>
      </c>
      <c r="D16" s="249" t="s">
        <v>19</v>
      </c>
      <c r="E16" s="261" t="s">
        <v>394</v>
      </c>
      <c r="F16" s="261" t="s">
        <v>410</v>
      </c>
      <c r="G16" s="261" t="s">
        <v>395</v>
      </c>
      <c r="H16" s="261" t="s">
        <v>411</v>
      </c>
      <c r="I16" s="261" t="s">
        <v>319</v>
      </c>
      <c r="J16" s="261" t="s">
        <v>396</v>
      </c>
      <c r="K16" s="261" t="s">
        <v>397</v>
      </c>
      <c r="L16" s="261" t="s">
        <v>27</v>
      </c>
      <c r="M16" s="261" t="s">
        <v>398</v>
      </c>
      <c r="N16" s="261" t="s">
        <v>399</v>
      </c>
      <c r="O16" s="261" t="s">
        <v>400</v>
      </c>
      <c r="P16" s="142"/>
      <c r="Q16" s="261" t="s">
        <v>401</v>
      </c>
      <c r="R16" s="261" t="s">
        <v>402</v>
      </c>
      <c r="S16" s="261" t="s">
        <v>403</v>
      </c>
      <c r="T16" s="261" t="s">
        <v>404</v>
      </c>
      <c r="U16" s="261" t="s">
        <v>405</v>
      </c>
      <c r="V16" s="264" t="s">
        <v>406</v>
      </c>
      <c r="W16" s="264" t="s">
        <v>407</v>
      </c>
      <c r="X16" s="264" t="s">
        <v>408</v>
      </c>
      <c r="Y16" s="264" t="s">
        <v>305</v>
      </c>
      <c r="Z16" s="264" t="s">
        <v>306</v>
      </c>
      <c r="AA16" s="270" t="s">
        <v>307</v>
      </c>
      <c r="AB16" s="270" t="s">
        <v>308</v>
      </c>
      <c r="AC16" s="270" t="s">
        <v>286</v>
      </c>
      <c r="AD16" s="150">
        <f t="shared" si="1"/>
        <v>22</v>
      </c>
      <c r="AE16">
        <f t="shared" si="2"/>
        <v>24</v>
      </c>
      <c r="AI16" s="31"/>
      <c r="AQ16" s="34"/>
    </row>
    <row r="17" spans="1:44" ht="15.75" customHeight="1" x14ac:dyDescent="0.2">
      <c r="A17" s="253">
        <v>10</v>
      </c>
      <c r="B17" s="252" t="s">
        <v>244</v>
      </c>
      <c r="C17" s="242">
        <v>24</v>
      </c>
      <c r="D17" s="249"/>
      <c r="E17" s="261" t="s">
        <v>394</v>
      </c>
      <c r="F17" s="261" t="s">
        <v>410</v>
      </c>
      <c r="G17" s="261" t="s">
        <v>395</v>
      </c>
      <c r="H17" s="261" t="s">
        <v>411</v>
      </c>
      <c r="I17" s="261" t="s">
        <v>319</v>
      </c>
      <c r="J17" s="261" t="s">
        <v>396</v>
      </c>
      <c r="K17" s="261" t="s">
        <v>397</v>
      </c>
      <c r="L17" s="261" t="s">
        <v>27</v>
      </c>
      <c r="M17" s="261" t="s">
        <v>398</v>
      </c>
      <c r="N17" s="261" t="s">
        <v>399</v>
      </c>
      <c r="O17" s="261" t="s">
        <v>400</v>
      </c>
      <c r="P17" s="261" t="s">
        <v>380</v>
      </c>
      <c r="Q17" s="261" t="s">
        <v>401</v>
      </c>
      <c r="R17" s="264" t="s">
        <v>402</v>
      </c>
      <c r="S17" s="263"/>
      <c r="T17" s="261" t="s">
        <v>404</v>
      </c>
      <c r="U17" s="261" t="s">
        <v>405</v>
      </c>
      <c r="V17" s="264" t="s">
        <v>406</v>
      </c>
      <c r="W17" s="264" t="s">
        <v>407</v>
      </c>
      <c r="X17" s="264" t="s">
        <v>408</v>
      </c>
      <c r="Y17" s="264" t="s">
        <v>305</v>
      </c>
      <c r="Z17" s="221"/>
      <c r="AA17" s="270" t="s">
        <v>307</v>
      </c>
      <c r="AB17" s="270" t="s">
        <v>308</v>
      </c>
      <c r="AC17" s="270" t="s">
        <v>286</v>
      </c>
      <c r="AD17" s="150">
        <f t="shared" si="1"/>
        <v>20</v>
      </c>
      <c r="AE17">
        <f t="shared" si="2"/>
        <v>23</v>
      </c>
      <c r="AI17" s="31"/>
    </row>
    <row r="18" spans="1:44" ht="15.75" customHeight="1" x14ac:dyDescent="0.2">
      <c r="A18" s="253"/>
      <c r="B18" s="252" t="s">
        <v>84</v>
      </c>
      <c r="C18" s="242">
        <v>24</v>
      </c>
      <c r="D18" s="249"/>
      <c r="E18" s="58"/>
      <c r="F18" s="261" t="s">
        <v>410</v>
      </c>
      <c r="G18" s="261" t="s">
        <v>395</v>
      </c>
      <c r="H18" s="261" t="s">
        <v>411</v>
      </c>
      <c r="I18" s="261" t="s">
        <v>319</v>
      </c>
      <c r="J18" s="263"/>
      <c r="K18" s="261" t="s">
        <v>397</v>
      </c>
      <c r="L18" s="261" t="s">
        <v>27</v>
      </c>
      <c r="M18" s="70"/>
      <c r="N18" s="261" t="s">
        <v>399</v>
      </c>
      <c r="O18" s="264" t="s">
        <v>400</v>
      </c>
      <c r="P18" s="261" t="s">
        <v>380</v>
      </c>
      <c r="Q18" s="261" t="s">
        <v>401</v>
      </c>
      <c r="R18" s="264" t="s">
        <v>402</v>
      </c>
      <c r="S18" s="264" t="s">
        <v>403</v>
      </c>
      <c r="T18" s="261" t="s">
        <v>404</v>
      </c>
      <c r="U18" s="261" t="s">
        <v>405</v>
      </c>
      <c r="V18" s="264" t="s">
        <v>406</v>
      </c>
      <c r="W18" s="264" t="s">
        <v>407</v>
      </c>
      <c r="X18" s="264" t="s">
        <v>408</v>
      </c>
      <c r="Y18" s="264" t="s">
        <v>305</v>
      </c>
      <c r="Z18" s="264" t="s">
        <v>306</v>
      </c>
      <c r="AA18" s="270" t="s">
        <v>307</v>
      </c>
      <c r="AB18" s="270" t="s">
        <v>308</v>
      </c>
      <c r="AC18" s="270" t="s">
        <v>286</v>
      </c>
      <c r="AD18" s="150">
        <f t="shared" si="1"/>
        <v>21</v>
      </c>
      <c r="AE18">
        <f t="shared" si="2"/>
        <v>22</v>
      </c>
      <c r="AI18" s="31"/>
      <c r="AM18" s="31"/>
      <c r="AN18" s="31"/>
      <c r="AO18" s="31"/>
      <c r="AP18" s="31"/>
    </row>
    <row r="19" spans="1:44" ht="15.75" customHeight="1" x14ac:dyDescent="0.2">
      <c r="A19" s="246">
        <v>12</v>
      </c>
      <c r="B19" s="252" t="s">
        <v>58</v>
      </c>
      <c r="C19" s="242">
        <v>23</v>
      </c>
      <c r="D19" s="249" t="s">
        <v>32</v>
      </c>
      <c r="E19" s="261" t="s">
        <v>394</v>
      </c>
      <c r="F19" s="261" t="s">
        <v>410</v>
      </c>
      <c r="G19" s="261" t="s">
        <v>395</v>
      </c>
      <c r="H19" s="261" t="s">
        <v>411</v>
      </c>
      <c r="I19" s="261" t="s">
        <v>319</v>
      </c>
      <c r="J19" s="261" t="s">
        <v>396</v>
      </c>
      <c r="K19" s="261" t="s">
        <v>397</v>
      </c>
      <c r="L19" s="261" t="s">
        <v>27</v>
      </c>
      <c r="M19" s="261" t="s">
        <v>398</v>
      </c>
      <c r="N19" s="261" t="s">
        <v>399</v>
      </c>
      <c r="O19" s="264" t="s">
        <v>400</v>
      </c>
      <c r="P19" s="264" t="s">
        <v>380</v>
      </c>
      <c r="Q19" s="261" t="s">
        <v>401</v>
      </c>
      <c r="R19" s="264" t="s">
        <v>402</v>
      </c>
      <c r="S19" s="261" t="s">
        <v>403</v>
      </c>
      <c r="T19" s="147"/>
      <c r="U19" s="261" t="s">
        <v>405</v>
      </c>
      <c r="V19" s="264" t="s">
        <v>406</v>
      </c>
      <c r="W19" s="264" t="s">
        <v>407</v>
      </c>
      <c r="X19" s="264" t="s">
        <v>408</v>
      </c>
      <c r="Y19" s="264" t="s">
        <v>305</v>
      </c>
      <c r="Z19" s="221"/>
      <c r="AA19" s="270" t="s">
        <v>307</v>
      </c>
      <c r="AB19" s="147"/>
      <c r="AC19" s="270" t="s">
        <v>286</v>
      </c>
      <c r="AD19" s="150">
        <f t="shared" si="1"/>
        <v>19</v>
      </c>
      <c r="AE19">
        <f t="shared" si="2"/>
        <v>22</v>
      </c>
      <c r="AI19" s="31"/>
      <c r="AM19" s="31"/>
      <c r="AN19" s="31"/>
      <c r="AO19" s="31"/>
      <c r="AP19" s="31"/>
    </row>
    <row r="20" spans="1:44" ht="15.75" customHeight="1" x14ac:dyDescent="0.2">
      <c r="A20" s="246">
        <v>13</v>
      </c>
      <c r="B20" s="252" t="s">
        <v>41</v>
      </c>
      <c r="C20" s="242">
        <v>22</v>
      </c>
      <c r="D20" s="249" t="s">
        <v>36</v>
      </c>
      <c r="E20" s="261" t="s">
        <v>394</v>
      </c>
      <c r="F20" s="261" t="s">
        <v>410</v>
      </c>
      <c r="G20" s="68"/>
      <c r="H20" s="261" t="s">
        <v>411</v>
      </c>
      <c r="I20" s="261" t="s">
        <v>319</v>
      </c>
      <c r="J20" s="261" t="s">
        <v>396</v>
      </c>
      <c r="K20" s="261" t="s">
        <v>397</v>
      </c>
      <c r="L20" s="261" t="s">
        <v>27</v>
      </c>
      <c r="M20" s="261" t="s">
        <v>398</v>
      </c>
      <c r="N20" s="261" t="s">
        <v>399</v>
      </c>
      <c r="O20" s="261" t="s">
        <v>400</v>
      </c>
      <c r="P20" s="261" t="s">
        <v>380</v>
      </c>
      <c r="Q20" s="261" t="s">
        <v>401</v>
      </c>
      <c r="R20" s="264" t="s">
        <v>402</v>
      </c>
      <c r="S20" s="261" t="s">
        <v>403</v>
      </c>
      <c r="T20" s="261" t="s">
        <v>404</v>
      </c>
      <c r="U20" s="261" t="s">
        <v>405</v>
      </c>
      <c r="V20" s="264" t="s">
        <v>406</v>
      </c>
      <c r="W20" s="221"/>
      <c r="X20" s="264" t="s">
        <v>408</v>
      </c>
      <c r="Y20" s="255"/>
      <c r="Z20" s="264" t="s">
        <v>306</v>
      </c>
      <c r="AA20" s="270" t="s">
        <v>307</v>
      </c>
      <c r="AB20" s="138"/>
      <c r="AC20" s="270" t="s">
        <v>286</v>
      </c>
      <c r="AD20" s="150">
        <f t="shared" si="1"/>
        <v>18</v>
      </c>
      <c r="AE20">
        <f t="shared" si="2"/>
        <v>21</v>
      </c>
      <c r="AI20" s="31"/>
    </row>
    <row r="21" spans="1:44" ht="15.75" customHeight="1" x14ac:dyDescent="0.2">
      <c r="A21" s="246">
        <v>14</v>
      </c>
      <c r="B21" s="252" t="s">
        <v>92</v>
      </c>
      <c r="C21" s="242">
        <v>22</v>
      </c>
      <c r="D21" s="249" t="s">
        <v>19</v>
      </c>
      <c r="E21" s="68"/>
      <c r="F21" s="261" t="s">
        <v>410</v>
      </c>
      <c r="G21" s="261" t="s">
        <v>395</v>
      </c>
      <c r="H21" s="261" t="s">
        <v>411</v>
      </c>
      <c r="I21" s="70"/>
      <c r="J21" s="261" t="s">
        <v>396</v>
      </c>
      <c r="K21" s="261" t="s">
        <v>397</v>
      </c>
      <c r="L21" s="261" t="s">
        <v>27</v>
      </c>
      <c r="M21" s="261" t="s">
        <v>398</v>
      </c>
      <c r="N21" s="261" t="s">
        <v>399</v>
      </c>
      <c r="O21" s="261" t="s">
        <v>400</v>
      </c>
      <c r="P21" s="264" t="s">
        <v>380</v>
      </c>
      <c r="Q21" s="124"/>
      <c r="R21" s="261" t="s">
        <v>402</v>
      </c>
      <c r="S21" s="264" t="s">
        <v>403</v>
      </c>
      <c r="T21" s="261" t="s">
        <v>404</v>
      </c>
      <c r="U21" s="261" t="s">
        <v>405</v>
      </c>
      <c r="V21" s="221"/>
      <c r="W21" s="264" t="s">
        <v>407</v>
      </c>
      <c r="X21" s="264" t="s">
        <v>408</v>
      </c>
      <c r="Y21" s="264" t="s">
        <v>305</v>
      </c>
      <c r="Z21" s="264" t="s">
        <v>306</v>
      </c>
      <c r="AA21" s="270" t="s">
        <v>307</v>
      </c>
      <c r="AB21" s="270" t="s">
        <v>308</v>
      </c>
      <c r="AC21" s="270" t="s">
        <v>286</v>
      </c>
      <c r="AD21" s="150">
        <f t="shared" si="1"/>
        <v>19</v>
      </c>
      <c r="AE21">
        <f t="shared" si="2"/>
        <v>21</v>
      </c>
      <c r="AI21" s="31"/>
    </row>
    <row r="22" spans="1:44" ht="15.75" customHeight="1" x14ac:dyDescent="0.2">
      <c r="A22" s="246"/>
      <c r="B22" s="252" t="s">
        <v>49</v>
      </c>
      <c r="C22" s="242">
        <v>22</v>
      </c>
      <c r="D22" s="249" t="s">
        <v>19</v>
      </c>
      <c r="E22" s="261" t="s">
        <v>394</v>
      </c>
      <c r="F22" s="261" t="s">
        <v>410</v>
      </c>
      <c r="G22" s="261" t="s">
        <v>395</v>
      </c>
      <c r="H22" s="261" t="s">
        <v>411</v>
      </c>
      <c r="I22" s="261" t="s">
        <v>319</v>
      </c>
      <c r="J22" s="261" t="s">
        <v>396</v>
      </c>
      <c r="K22" s="261" t="s">
        <v>397</v>
      </c>
      <c r="L22" s="261" t="s">
        <v>27</v>
      </c>
      <c r="M22" s="261" t="s">
        <v>398</v>
      </c>
      <c r="N22" s="261" t="s">
        <v>399</v>
      </c>
      <c r="O22" s="261" t="s">
        <v>400</v>
      </c>
      <c r="P22" s="124"/>
      <c r="Q22" s="261" t="s">
        <v>401</v>
      </c>
      <c r="R22" s="261" t="s">
        <v>402</v>
      </c>
      <c r="S22" s="261" t="s">
        <v>403</v>
      </c>
      <c r="T22" s="261" t="s">
        <v>404</v>
      </c>
      <c r="U22" s="264" t="s">
        <v>405</v>
      </c>
      <c r="V22" s="221"/>
      <c r="W22" s="264" t="s">
        <v>407</v>
      </c>
      <c r="X22" s="264" t="s">
        <v>408</v>
      </c>
      <c r="Y22" s="255"/>
      <c r="Z22" s="264" t="s">
        <v>306</v>
      </c>
      <c r="AA22" s="270" t="s">
        <v>307</v>
      </c>
      <c r="AB22" s="270" t="s">
        <v>308</v>
      </c>
      <c r="AC22" s="270" t="s">
        <v>286</v>
      </c>
      <c r="AD22" s="150">
        <f t="shared" si="1"/>
        <v>20</v>
      </c>
      <c r="AE22">
        <f t="shared" si="2"/>
        <v>22</v>
      </c>
      <c r="AI22" s="31"/>
      <c r="AM22" s="31"/>
      <c r="AN22" s="31"/>
      <c r="AO22" s="31"/>
      <c r="AP22" s="31"/>
      <c r="AQ22" s="34"/>
      <c r="AR22" s="34"/>
    </row>
    <row r="23" spans="1:44" ht="15.75" customHeight="1" x14ac:dyDescent="0.2">
      <c r="A23" s="246"/>
      <c r="B23" s="252" t="s">
        <v>226</v>
      </c>
      <c r="C23" s="242">
        <v>22</v>
      </c>
      <c r="D23" s="249" t="s">
        <v>19</v>
      </c>
      <c r="E23" s="261" t="s">
        <v>394</v>
      </c>
      <c r="F23" s="261" t="s">
        <v>410</v>
      </c>
      <c r="G23" s="261" t="s">
        <v>395</v>
      </c>
      <c r="H23" s="68"/>
      <c r="I23" s="261" t="s">
        <v>319</v>
      </c>
      <c r="J23" s="261" t="s">
        <v>396</v>
      </c>
      <c r="K23" s="261" t="s">
        <v>397</v>
      </c>
      <c r="L23" s="264" t="s">
        <v>27</v>
      </c>
      <c r="M23" s="221"/>
      <c r="N23" s="261" t="s">
        <v>399</v>
      </c>
      <c r="O23" s="142"/>
      <c r="P23" s="261" t="s">
        <v>380</v>
      </c>
      <c r="Q23" s="261" t="s">
        <v>401</v>
      </c>
      <c r="R23" s="261" t="s">
        <v>402</v>
      </c>
      <c r="S23" s="261" t="s">
        <v>403</v>
      </c>
      <c r="T23" s="261" t="s">
        <v>404</v>
      </c>
      <c r="U23" s="261" t="s">
        <v>405</v>
      </c>
      <c r="V23" s="264" t="s">
        <v>406</v>
      </c>
      <c r="W23" s="264" t="s">
        <v>407</v>
      </c>
      <c r="X23" s="265" t="s">
        <v>408</v>
      </c>
      <c r="Y23" s="264" t="s">
        <v>305</v>
      </c>
      <c r="Z23" s="264" t="s">
        <v>306</v>
      </c>
      <c r="AA23" s="270" t="s">
        <v>307</v>
      </c>
      <c r="AB23" s="270" t="s">
        <v>308</v>
      </c>
      <c r="AC23" s="270" t="s">
        <v>286</v>
      </c>
      <c r="AD23" s="150">
        <f t="shared" si="1"/>
        <v>19</v>
      </c>
      <c r="AE23">
        <f t="shared" si="2"/>
        <v>22</v>
      </c>
      <c r="AI23" s="31"/>
      <c r="AM23" s="31"/>
      <c r="AN23" s="31"/>
      <c r="AO23" s="31"/>
      <c r="AP23" s="31"/>
    </row>
    <row r="24" spans="1:44" ht="15.75" customHeight="1" x14ac:dyDescent="0.2">
      <c r="A24" s="253">
        <v>17</v>
      </c>
      <c r="B24" s="252" t="s">
        <v>56</v>
      </c>
      <c r="C24" s="242">
        <v>22</v>
      </c>
      <c r="D24" s="249"/>
      <c r="E24" s="261" t="s">
        <v>394</v>
      </c>
      <c r="F24" s="68"/>
      <c r="G24" s="261" t="s">
        <v>395</v>
      </c>
      <c r="H24" s="261" t="s">
        <v>411</v>
      </c>
      <c r="I24" s="261" t="s">
        <v>319</v>
      </c>
      <c r="J24" s="261" t="s">
        <v>396</v>
      </c>
      <c r="K24" s="261" t="s">
        <v>397</v>
      </c>
      <c r="L24" s="261" t="s">
        <v>27</v>
      </c>
      <c r="M24" s="261" t="s">
        <v>398</v>
      </c>
      <c r="N24" s="264" t="s">
        <v>399</v>
      </c>
      <c r="O24" s="261" t="s">
        <v>400</v>
      </c>
      <c r="P24" s="264" t="s">
        <v>380</v>
      </c>
      <c r="Q24" s="261" t="s">
        <v>401</v>
      </c>
      <c r="R24" s="261" t="s">
        <v>402</v>
      </c>
      <c r="S24" s="261" t="s">
        <v>403</v>
      </c>
      <c r="T24" s="142"/>
      <c r="U24" s="261" t="s">
        <v>405</v>
      </c>
      <c r="V24" s="264" t="s">
        <v>406</v>
      </c>
      <c r="W24" s="264" t="s">
        <v>407</v>
      </c>
      <c r="X24" s="207"/>
      <c r="Y24" s="255" t="s">
        <v>305</v>
      </c>
      <c r="Z24" s="264" t="s">
        <v>306</v>
      </c>
      <c r="AA24" s="270" t="s">
        <v>307</v>
      </c>
      <c r="AB24" s="270" t="s">
        <v>308</v>
      </c>
      <c r="AC24" s="270" t="s">
        <v>286</v>
      </c>
      <c r="AD24" s="150">
        <f t="shared" si="1"/>
        <v>19</v>
      </c>
      <c r="AE24">
        <f t="shared" si="2"/>
        <v>22</v>
      </c>
      <c r="AI24" s="31"/>
      <c r="AM24" s="31"/>
      <c r="AN24" s="31"/>
      <c r="AO24" s="31"/>
      <c r="AP24" s="31"/>
    </row>
    <row r="25" spans="1:44" ht="15.75" customHeight="1" x14ac:dyDescent="0.2">
      <c r="A25" s="253">
        <v>18</v>
      </c>
      <c r="B25" s="252" t="s">
        <v>107</v>
      </c>
      <c r="C25" s="242">
        <v>21</v>
      </c>
      <c r="D25" s="249" t="s">
        <v>36</v>
      </c>
      <c r="E25" s="261" t="s">
        <v>394</v>
      </c>
      <c r="F25" s="261" t="s">
        <v>410</v>
      </c>
      <c r="G25" s="261" t="s">
        <v>395</v>
      </c>
      <c r="H25" s="261" t="s">
        <v>411</v>
      </c>
      <c r="I25" s="68"/>
      <c r="J25" s="124"/>
      <c r="K25" s="263"/>
      <c r="L25" s="261" t="s">
        <v>27</v>
      </c>
      <c r="M25" s="261" t="s">
        <v>398</v>
      </c>
      <c r="N25" s="261" t="s">
        <v>399</v>
      </c>
      <c r="O25" s="261" t="s">
        <v>400</v>
      </c>
      <c r="P25" s="261" t="s">
        <v>380</v>
      </c>
      <c r="Q25" s="261" t="s">
        <v>401</v>
      </c>
      <c r="R25" s="264" t="s">
        <v>402</v>
      </c>
      <c r="S25" s="124"/>
      <c r="T25" s="261" t="s">
        <v>404</v>
      </c>
      <c r="U25" s="261" t="s">
        <v>405</v>
      </c>
      <c r="V25" s="264" t="s">
        <v>406</v>
      </c>
      <c r="W25" s="264" t="s">
        <v>407</v>
      </c>
      <c r="X25" s="264" t="s">
        <v>408</v>
      </c>
      <c r="Y25" s="264" t="s">
        <v>305</v>
      </c>
      <c r="Z25" s="264" t="s">
        <v>306</v>
      </c>
      <c r="AA25" s="270" t="s">
        <v>307</v>
      </c>
      <c r="AB25" s="270" t="s">
        <v>308</v>
      </c>
      <c r="AC25" s="270" t="s">
        <v>286</v>
      </c>
      <c r="AD25" s="150">
        <f t="shared" si="1"/>
        <v>19</v>
      </c>
      <c r="AE25">
        <f t="shared" si="2"/>
        <v>21</v>
      </c>
      <c r="AI25" s="31"/>
      <c r="AM25" s="31"/>
      <c r="AN25" s="31"/>
      <c r="AO25" s="31"/>
      <c r="AP25" s="31"/>
    </row>
    <row r="26" spans="1:44" ht="15.75" customHeight="1" x14ac:dyDescent="0.2">
      <c r="A26" s="246">
        <v>19</v>
      </c>
      <c r="B26" s="252" t="s">
        <v>343</v>
      </c>
      <c r="C26" s="242">
        <v>21</v>
      </c>
      <c r="D26" s="249" t="s">
        <v>19</v>
      </c>
      <c r="E26" s="261" t="s">
        <v>394</v>
      </c>
      <c r="F26" s="261" t="s">
        <v>410</v>
      </c>
      <c r="G26" s="261" t="s">
        <v>395</v>
      </c>
      <c r="H26" s="261" t="s">
        <v>411</v>
      </c>
      <c r="I26" s="261" t="s">
        <v>319</v>
      </c>
      <c r="J26" s="263"/>
      <c r="K26" s="261" t="s">
        <v>397</v>
      </c>
      <c r="L26" s="261" t="s">
        <v>27</v>
      </c>
      <c r="M26" s="221"/>
      <c r="N26" s="261" t="s">
        <v>399</v>
      </c>
      <c r="O26" s="261" t="s">
        <v>400</v>
      </c>
      <c r="P26" s="261" t="s">
        <v>380</v>
      </c>
      <c r="Q26" s="147"/>
      <c r="R26" s="264" t="s">
        <v>402</v>
      </c>
      <c r="S26" s="261" t="s">
        <v>403</v>
      </c>
      <c r="T26" s="261" t="s">
        <v>404</v>
      </c>
      <c r="U26" s="264" t="s">
        <v>405</v>
      </c>
      <c r="V26" s="131"/>
      <c r="W26" s="264" t="s">
        <v>407</v>
      </c>
      <c r="X26" s="147"/>
      <c r="Y26" s="264" t="s">
        <v>305</v>
      </c>
      <c r="Z26" s="264" t="s">
        <v>306</v>
      </c>
      <c r="AA26" s="270" t="s">
        <v>307</v>
      </c>
      <c r="AB26" s="270" t="s">
        <v>308</v>
      </c>
      <c r="AC26" s="270" t="s">
        <v>286</v>
      </c>
      <c r="AD26" s="150">
        <f t="shared" si="1"/>
        <v>18</v>
      </c>
      <c r="AE26">
        <f t="shared" si="2"/>
        <v>20</v>
      </c>
    </row>
    <row r="27" spans="1:44" ht="15.75" customHeight="1" x14ac:dyDescent="0.2">
      <c r="A27" s="246">
        <v>20</v>
      </c>
      <c r="B27" s="252" t="s">
        <v>31</v>
      </c>
      <c r="C27" s="242">
        <v>20</v>
      </c>
      <c r="D27" s="249" t="s">
        <v>36</v>
      </c>
      <c r="E27" s="261" t="s">
        <v>394</v>
      </c>
      <c r="F27" s="261" t="s">
        <v>410</v>
      </c>
      <c r="G27" s="261" t="s">
        <v>395</v>
      </c>
      <c r="H27" s="68"/>
      <c r="I27" s="68"/>
      <c r="J27" s="263"/>
      <c r="K27" s="265" t="s">
        <v>397</v>
      </c>
      <c r="L27" s="261" t="s">
        <v>27</v>
      </c>
      <c r="M27" s="261" t="s">
        <v>398</v>
      </c>
      <c r="N27" s="261" t="s">
        <v>399</v>
      </c>
      <c r="O27" s="263"/>
      <c r="P27" s="261" t="s">
        <v>380</v>
      </c>
      <c r="Q27" s="261" t="s">
        <v>401</v>
      </c>
      <c r="R27" s="263"/>
      <c r="S27" s="261" t="s">
        <v>403</v>
      </c>
      <c r="T27" s="263"/>
      <c r="U27" s="261" t="s">
        <v>405</v>
      </c>
      <c r="V27" s="264" t="s">
        <v>406</v>
      </c>
      <c r="W27" s="221"/>
      <c r="X27" s="264" t="s">
        <v>408</v>
      </c>
      <c r="Y27" s="264" t="s">
        <v>305</v>
      </c>
      <c r="Z27" s="264" t="s">
        <v>306</v>
      </c>
      <c r="AA27" s="270" t="s">
        <v>307</v>
      </c>
      <c r="AB27" s="270" t="s">
        <v>308</v>
      </c>
      <c r="AC27" s="138"/>
      <c r="AD27" s="150">
        <f t="shared" si="1"/>
        <v>15</v>
      </c>
      <c r="AE27">
        <f t="shared" si="2"/>
        <v>17</v>
      </c>
      <c r="AI27" s="31"/>
    </row>
    <row r="28" spans="1:44" ht="15.75" customHeight="1" x14ac:dyDescent="0.2">
      <c r="A28" s="246"/>
      <c r="B28" s="252" t="s">
        <v>53</v>
      </c>
      <c r="C28" s="242">
        <v>20</v>
      </c>
      <c r="D28" s="249" t="s">
        <v>36</v>
      </c>
      <c r="E28" s="261" t="s">
        <v>394</v>
      </c>
      <c r="F28" s="261" t="s">
        <v>410</v>
      </c>
      <c r="G28" s="261" t="s">
        <v>395</v>
      </c>
      <c r="H28" s="68"/>
      <c r="I28" s="261" t="s">
        <v>319</v>
      </c>
      <c r="J28" s="264" t="s">
        <v>396</v>
      </c>
      <c r="K28" s="261" t="s">
        <v>397</v>
      </c>
      <c r="L28" s="261" t="s">
        <v>27</v>
      </c>
      <c r="M28" s="261" t="s">
        <v>398</v>
      </c>
      <c r="N28" s="261" t="s">
        <v>399</v>
      </c>
      <c r="O28" s="261" t="s">
        <v>400</v>
      </c>
      <c r="P28" s="261" t="s">
        <v>380</v>
      </c>
      <c r="Q28" s="264" t="s">
        <v>401</v>
      </c>
      <c r="R28" s="263"/>
      <c r="S28" s="263"/>
      <c r="T28" s="261" t="s">
        <v>404</v>
      </c>
      <c r="U28" s="261" t="s">
        <v>405</v>
      </c>
      <c r="V28" s="264" t="s">
        <v>406</v>
      </c>
      <c r="W28" s="264" t="s">
        <v>407</v>
      </c>
      <c r="X28" s="264" t="s">
        <v>408</v>
      </c>
      <c r="Y28" s="264" t="s">
        <v>305</v>
      </c>
      <c r="Z28" s="264" t="s">
        <v>306</v>
      </c>
      <c r="AA28" s="270" t="s">
        <v>307</v>
      </c>
      <c r="AB28" s="147"/>
      <c r="AC28" s="138"/>
      <c r="AD28" s="150">
        <f t="shared" si="1"/>
        <v>17</v>
      </c>
      <c r="AE28">
        <f t="shared" si="2"/>
        <v>20</v>
      </c>
      <c r="AI28" s="31"/>
    </row>
    <row r="29" spans="1:44" ht="15.75" customHeight="1" x14ac:dyDescent="0.2">
      <c r="A29" s="128">
        <v>22</v>
      </c>
      <c r="B29" s="252" t="s">
        <v>54</v>
      </c>
      <c r="C29" s="242">
        <v>20</v>
      </c>
      <c r="D29" s="249" t="s">
        <v>19</v>
      </c>
      <c r="E29" s="261" t="s">
        <v>394</v>
      </c>
      <c r="F29" s="261" t="s">
        <v>410</v>
      </c>
      <c r="G29" s="68"/>
      <c r="H29" s="261" t="s">
        <v>411</v>
      </c>
      <c r="I29" s="261" t="s">
        <v>319</v>
      </c>
      <c r="J29" s="264" t="s">
        <v>396</v>
      </c>
      <c r="K29" s="261" t="s">
        <v>397</v>
      </c>
      <c r="L29" s="261" t="s">
        <v>27</v>
      </c>
      <c r="M29" s="261" t="s">
        <v>398</v>
      </c>
      <c r="N29" s="261" t="s">
        <v>399</v>
      </c>
      <c r="O29" s="147"/>
      <c r="P29" s="261" t="s">
        <v>380</v>
      </c>
      <c r="Q29" s="147"/>
      <c r="R29" s="147"/>
      <c r="S29" s="264" t="s">
        <v>403</v>
      </c>
      <c r="T29" s="261" t="s">
        <v>404</v>
      </c>
      <c r="U29" s="261" t="s">
        <v>405</v>
      </c>
      <c r="V29" s="264" t="s">
        <v>406</v>
      </c>
      <c r="W29" s="264" t="s">
        <v>407</v>
      </c>
      <c r="X29" s="265" t="s">
        <v>408</v>
      </c>
      <c r="Y29" s="264" t="s">
        <v>305</v>
      </c>
      <c r="Z29" s="264" t="s">
        <v>306</v>
      </c>
      <c r="AA29" s="221"/>
      <c r="AB29" s="147"/>
      <c r="AC29" s="270" t="s">
        <v>286</v>
      </c>
      <c r="AD29" s="150">
        <f t="shared" si="1"/>
        <v>16</v>
      </c>
      <c r="AE29">
        <f t="shared" si="2"/>
        <v>19</v>
      </c>
      <c r="AM29" s="31"/>
      <c r="AN29" s="31"/>
      <c r="AO29" s="31"/>
      <c r="AP29" s="31"/>
    </row>
    <row r="30" spans="1:44" ht="15.75" customHeight="1" x14ac:dyDescent="0.2">
      <c r="A30" s="246"/>
      <c r="B30" s="252" t="s">
        <v>55</v>
      </c>
      <c r="C30" s="242">
        <v>20</v>
      </c>
      <c r="D30" s="249" t="s">
        <v>19</v>
      </c>
      <c r="E30" s="261" t="s">
        <v>394</v>
      </c>
      <c r="F30" s="261" t="s">
        <v>410</v>
      </c>
      <c r="G30" s="261" t="s">
        <v>395</v>
      </c>
      <c r="H30" s="261" t="s">
        <v>411</v>
      </c>
      <c r="I30" s="261" t="s">
        <v>319</v>
      </c>
      <c r="J30" s="264" t="s">
        <v>396</v>
      </c>
      <c r="K30" s="261" t="s">
        <v>397</v>
      </c>
      <c r="L30" s="263"/>
      <c r="M30" s="264" t="s">
        <v>398</v>
      </c>
      <c r="N30" s="263"/>
      <c r="O30" s="70"/>
      <c r="P30" s="264" t="s">
        <v>380</v>
      </c>
      <c r="Q30" s="116"/>
      <c r="R30" s="261" t="s">
        <v>402</v>
      </c>
      <c r="S30" s="261" t="s">
        <v>403</v>
      </c>
      <c r="T30" s="261" t="s">
        <v>404</v>
      </c>
      <c r="U30" s="261" t="s">
        <v>405</v>
      </c>
      <c r="V30" s="264" t="s">
        <v>406</v>
      </c>
      <c r="W30" s="264" t="s">
        <v>407</v>
      </c>
      <c r="X30" s="138"/>
      <c r="Y30" s="264" t="s">
        <v>305</v>
      </c>
      <c r="Z30" s="264" t="s">
        <v>306</v>
      </c>
      <c r="AA30" s="270" t="s">
        <v>307</v>
      </c>
      <c r="AB30" s="270" t="s">
        <v>308</v>
      </c>
      <c r="AC30" s="270" t="s">
        <v>286</v>
      </c>
      <c r="AD30" s="150">
        <f t="shared" si="1"/>
        <v>17</v>
      </c>
      <c r="AE30">
        <f t="shared" si="2"/>
        <v>20</v>
      </c>
      <c r="AI30" s="31"/>
      <c r="AM30" s="31"/>
      <c r="AN30" s="31"/>
      <c r="AO30" s="31"/>
      <c r="AP30" s="31"/>
    </row>
    <row r="31" spans="1:44" ht="15.75" customHeight="1" x14ac:dyDescent="0.2">
      <c r="A31" s="246">
        <v>24</v>
      </c>
      <c r="B31" s="252" t="s">
        <v>158</v>
      </c>
      <c r="C31" s="242">
        <v>20</v>
      </c>
      <c r="D31" s="249"/>
      <c r="E31" s="261" t="s">
        <v>394</v>
      </c>
      <c r="F31" s="261" t="s">
        <v>410</v>
      </c>
      <c r="G31" s="261" t="s">
        <v>395</v>
      </c>
      <c r="H31" s="261" t="s">
        <v>411</v>
      </c>
      <c r="I31" s="261" t="s">
        <v>319</v>
      </c>
      <c r="J31" s="264" t="s">
        <v>396</v>
      </c>
      <c r="K31" s="265" t="s">
        <v>397</v>
      </c>
      <c r="L31" s="261" t="s">
        <v>27</v>
      </c>
      <c r="M31" s="264" t="s">
        <v>398</v>
      </c>
      <c r="N31" s="263"/>
      <c r="O31" s="264" t="s">
        <v>400</v>
      </c>
      <c r="P31" s="261" t="s">
        <v>380</v>
      </c>
      <c r="Q31" s="263"/>
      <c r="R31" s="147"/>
      <c r="S31" s="264" t="s">
        <v>403</v>
      </c>
      <c r="T31" s="261" t="s">
        <v>404</v>
      </c>
      <c r="U31" s="261" t="s">
        <v>405</v>
      </c>
      <c r="V31" s="221"/>
      <c r="W31" s="264" t="s">
        <v>407</v>
      </c>
      <c r="X31" s="264" t="s">
        <v>408</v>
      </c>
      <c r="Y31" s="264" t="s">
        <v>305</v>
      </c>
      <c r="Z31" s="221"/>
      <c r="AA31" s="221"/>
      <c r="AB31" s="147"/>
      <c r="AC31" s="138"/>
      <c r="AD31" s="150">
        <f t="shared" si="1"/>
        <v>14</v>
      </c>
      <c r="AE31">
        <f t="shared" si="2"/>
        <v>17</v>
      </c>
      <c r="AI31" s="31"/>
      <c r="AQ31" s="34"/>
    </row>
    <row r="32" spans="1:44" ht="15.75" customHeight="1" x14ac:dyDescent="0.2">
      <c r="A32" s="246"/>
      <c r="B32" s="252" t="s">
        <v>117</v>
      </c>
      <c r="C32" s="242">
        <v>20</v>
      </c>
      <c r="D32" s="249"/>
      <c r="E32" s="68"/>
      <c r="F32" s="261" t="s">
        <v>410</v>
      </c>
      <c r="G32" s="261" t="s">
        <v>395</v>
      </c>
      <c r="H32" s="261" t="s">
        <v>411</v>
      </c>
      <c r="I32" s="68"/>
      <c r="J32" s="142"/>
      <c r="K32" s="261" t="s">
        <v>397</v>
      </c>
      <c r="L32" s="261" t="s">
        <v>27</v>
      </c>
      <c r="M32" s="261" t="s">
        <v>398</v>
      </c>
      <c r="N32" s="261" t="s">
        <v>399</v>
      </c>
      <c r="O32" s="261" t="s">
        <v>400</v>
      </c>
      <c r="P32" s="124"/>
      <c r="Q32" s="263"/>
      <c r="R32" s="261" t="s">
        <v>402</v>
      </c>
      <c r="S32" s="264" t="s">
        <v>403</v>
      </c>
      <c r="T32" s="264" t="s">
        <v>404</v>
      </c>
      <c r="U32" s="261" t="s">
        <v>405</v>
      </c>
      <c r="V32" s="264" t="s">
        <v>406</v>
      </c>
      <c r="W32" s="264" t="s">
        <v>407</v>
      </c>
      <c r="X32" s="265" t="s">
        <v>408</v>
      </c>
      <c r="Y32" s="264" t="s">
        <v>305</v>
      </c>
      <c r="Z32" s="264" t="s">
        <v>306</v>
      </c>
      <c r="AA32" s="270" t="s">
        <v>307</v>
      </c>
      <c r="AB32" s="270" t="s">
        <v>308</v>
      </c>
      <c r="AC32" s="270" t="s">
        <v>286</v>
      </c>
      <c r="AD32" s="150">
        <f t="shared" si="1"/>
        <v>20</v>
      </c>
      <c r="AE32">
        <f t="shared" si="2"/>
        <v>20</v>
      </c>
      <c r="AI32" s="31"/>
    </row>
    <row r="33" spans="1:43" ht="15.75" customHeight="1" x14ac:dyDescent="0.2">
      <c r="A33" s="253">
        <v>26</v>
      </c>
      <c r="B33" s="250" t="s">
        <v>79</v>
      </c>
      <c r="C33" s="242">
        <v>19</v>
      </c>
      <c r="D33" s="249" t="s">
        <v>412</v>
      </c>
      <c r="E33" s="261"/>
      <c r="F33" s="68"/>
      <c r="G33" s="68"/>
      <c r="H33" s="68"/>
      <c r="I33" s="68"/>
      <c r="J33" s="263"/>
      <c r="K33" s="263"/>
      <c r="L33" s="263"/>
      <c r="M33" s="131"/>
      <c r="N33" s="261" t="s">
        <v>399</v>
      </c>
      <c r="O33" s="261" t="s">
        <v>400</v>
      </c>
      <c r="P33" s="264" t="s">
        <v>380</v>
      </c>
      <c r="Q33" s="264" t="s">
        <v>401</v>
      </c>
      <c r="R33" s="142"/>
      <c r="S33" s="261" t="s">
        <v>403</v>
      </c>
      <c r="T33" s="261" t="s">
        <v>404</v>
      </c>
      <c r="U33" s="261" t="s">
        <v>405</v>
      </c>
      <c r="V33" s="264" t="s">
        <v>406</v>
      </c>
      <c r="W33" s="264" t="s">
        <v>407</v>
      </c>
      <c r="X33" s="264" t="s">
        <v>408</v>
      </c>
      <c r="Y33" s="264" t="s">
        <v>305</v>
      </c>
      <c r="Z33" s="264" t="s">
        <v>306</v>
      </c>
      <c r="AA33" s="270" t="s">
        <v>307</v>
      </c>
      <c r="AB33" s="270" t="s">
        <v>308</v>
      </c>
      <c r="AC33" s="270" t="s">
        <v>286</v>
      </c>
      <c r="AD33" s="150">
        <f t="shared" si="1"/>
        <v>14</v>
      </c>
      <c r="AE33">
        <f t="shared" si="2"/>
        <v>15</v>
      </c>
      <c r="AM33" s="31"/>
      <c r="AN33" s="31"/>
      <c r="AO33" s="31"/>
      <c r="AP33" s="31"/>
    </row>
    <row r="34" spans="1:43" ht="15.75" customHeight="1" x14ac:dyDescent="0.2">
      <c r="A34" s="128">
        <v>27</v>
      </c>
      <c r="B34" s="252" t="s">
        <v>60</v>
      </c>
      <c r="C34" s="242">
        <v>19</v>
      </c>
      <c r="D34" s="249" t="s">
        <v>36</v>
      </c>
      <c r="E34" s="261" t="s">
        <v>394</v>
      </c>
      <c r="F34" s="261" t="s">
        <v>410</v>
      </c>
      <c r="G34" s="261" t="s">
        <v>395</v>
      </c>
      <c r="H34" s="68"/>
      <c r="I34" s="261" t="s">
        <v>319</v>
      </c>
      <c r="J34" s="264" t="s">
        <v>396</v>
      </c>
      <c r="K34" s="261" t="s">
        <v>397</v>
      </c>
      <c r="L34" s="261" t="s">
        <v>27</v>
      </c>
      <c r="M34" s="264" t="s">
        <v>398</v>
      </c>
      <c r="N34" s="261" t="s">
        <v>399</v>
      </c>
      <c r="O34" s="261" t="s">
        <v>400</v>
      </c>
      <c r="P34" s="264" t="s">
        <v>380</v>
      </c>
      <c r="Q34" s="261" t="s">
        <v>401</v>
      </c>
      <c r="R34" s="263"/>
      <c r="S34" s="263"/>
      <c r="T34" s="261" t="s">
        <v>404</v>
      </c>
      <c r="U34" s="141"/>
      <c r="V34" s="221"/>
      <c r="W34" s="221"/>
      <c r="X34" s="264" t="s">
        <v>408</v>
      </c>
      <c r="Y34" s="264" t="s">
        <v>305</v>
      </c>
      <c r="Z34" s="221"/>
      <c r="AA34" s="131"/>
      <c r="AB34" s="270" t="s">
        <v>308</v>
      </c>
      <c r="AC34" s="270" t="s">
        <v>286</v>
      </c>
      <c r="AD34" s="150">
        <f t="shared" si="1"/>
        <v>14</v>
      </c>
      <c r="AE34">
        <f t="shared" si="2"/>
        <v>17</v>
      </c>
      <c r="AI34" s="31"/>
    </row>
    <row r="35" spans="1:43" ht="15.75" customHeight="1" x14ac:dyDescent="0.2">
      <c r="A35" s="253">
        <v>28</v>
      </c>
      <c r="B35" s="252" t="s">
        <v>66</v>
      </c>
      <c r="C35" s="242">
        <v>19</v>
      </c>
      <c r="D35" s="249" t="s">
        <v>19</v>
      </c>
      <c r="E35" s="261" t="s">
        <v>394</v>
      </c>
      <c r="F35" s="261" t="s">
        <v>410</v>
      </c>
      <c r="G35" s="68"/>
      <c r="H35" s="68"/>
      <c r="I35" s="68"/>
      <c r="J35" s="263"/>
      <c r="K35" s="261" t="s">
        <v>397</v>
      </c>
      <c r="L35" s="261" t="s">
        <v>27</v>
      </c>
      <c r="M35" s="261" t="s">
        <v>398</v>
      </c>
      <c r="N35" s="261" t="s">
        <v>399</v>
      </c>
      <c r="O35" s="261" t="s">
        <v>400</v>
      </c>
      <c r="P35" s="124"/>
      <c r="Q35" s="261" t="s">
        <v>401</v>
      </c>
      <c r="R35" s="264" t="s">
        <v>402</v>
      </c>
      <c r="S35" s="264" t="s">
        <v>403</v>
      </c>
      <c r="T35" s="261" t="s">
        <v>404</v>
      </c>
      <c r="U35" s="264" t="s">
        <v>405</v>
      </c>
      <c r="V35" s="131"/>
      <c r="W35" s="264" t="s">
        <v>407</v>
      </c>
      <c r="X35" s="265" t="s">
        <v>408</v>
      </c>
      <c r="Y35" s="264" t="s">
        <v>305</v>
      </c>
      <c r="Z35" s="264" t="s">
        <v>306</v>
      </c>
      <c r="AA35" s="270" t="s">
        <v>307</v>
      </c>
      <c r="AB35" s="270" t="s">
        <v>308</v>
      </c>
      <c r="AC35" s="270" t="s">
        <v>286</v>
      </c>
      <c r="AD35" s="150">
        <f t="shared" si="1"/>
        <v>18</v>
      </c>
      <c r="AE35">
        <f t="shared" si="2"/>
        <v>19</v>
      </c>
    </row>
    <row r="36" spans="1:43" ht="15.75" customHeight="1" x14ac:dyDescent="0.2">
      <c r="A36" s="253">
        <v>29</v>
      </c>
      <c r="B36" s="252" t="s">
        <v>123</v>
      </c>
      <c r="C36" s="242">
        <v>18</v>
      </c>
      <c r="D36" s="249"/>
      <c r="E36" s="68"/>
      <c r="F36" s="261" t="s">
        <v>410</v>
      </c>
      <c r="G36" s="261" t="s">
        <v>395</v>
      </c>
      <c r="H36" s="261" t="s">
        <v>411</v>
      </c>
      <c r="I36" s="261" t="s">
        <v>319</v>
      </c>
      <c r="J36" s="263"/>
      <c r="K36" s="261" t="s">
        <v>397</v>
      </c>
      <c r="L36" s="124"/>
      <c r="M36" s="261" t="s">
        <v>398</v>
      </c>
      <c r="N36" s="261" t="s">
        <v>399</v>
      </c>
      <c r="O36" s="264" t="s">
        <v>400</v>
      </c>
      <c r="P36" s="261" t="s">
        <v>380</v>
      </c>
      <c r="Q36" s="261" t="s">
        <v>401</v>
      </c>
      <c r="R36" s="261" t="s">
        <v>402</v>
      </c>
      <c r="S36" s="142"/>
      <c r="T36" s="142"/>
      <c r="U36" s="176"/>
      <c r="V36" s="221"/>
      <c r="W36" s="264" t="s">
        <v>407</v>
      </c>
      <c r="X36" s="265" t="s">
        <v>408</v>
      </c>
      <c r="Y36" s="264" t="s">
        <v>305</v>
      </c>
      <c r="Z36" s="264" t="s">
        <v>306</v>
      </c>
      <c r="AA36" s="270" t="s">
        <v>307</v>
      </c>
      <c r="AB36" s="270" t="s">
        <v>308</v>
      </c>
      <c r="AC36" s="270" t="s">
        <v>286</v>
      </c>
      <c r="AD36" s="150">
        <f t="shared" si="1"/>
        <v>17</v>
      </c>
      <c r="AE36">
        <f t="shared" si="2"/>
        <v>18</v>
      </c>
    </row>
    <row r="37" spans="1:43" ht="15.75" customHeight="1" x14ac:dyDescent="0.2">
      <c r="A37" s="253"/>
      <c r="B37" s="252" t="s">
        <v>108</v>
      </c>
      <c r="C37" s="242">
        <v>18</v>
      </c>
      <c r="D37" s="249"/>
      <c r="E37" s="261" t="s">
        <v>394</v>
      </c>
      <c r="F37" s="261" t="s">
        <v>410</v>
      </c>
      <c r="G37" s="68"/>
      <c r="H37" s="261" t="s">
        <v>411</v>
      </c>
      <c r="I37" s="68"/>
      <c r="J37" s="261" t="s">
        <v>396</v>
      </c>
      <c r="K37" s="207"/>
      <c r="L37" s="264" t="s">
        <v>27</v>
      </c>
      <c r="M37" s="261" t="s">
        <v>398</v>
      </c>
      <c r="N37" s="264" t="s">
        <v>399</v>
      </c>
      <c r="O37" s="261" t="s">
        <v>400</v>
      </c>
      <c r="P37" s="70"/>
      <c r="Q37" s="261" t="s">
        <v>401</v>
      </c>
      <c r="R37" s="264" t="s">
        <v>402</v>
      </c>
      <c r="S37" s="147"/>
      <c r="T37" s="147"/>
      <c r="U37" s="264" t="s">
        <v>405</v>
      </c>
      <c r="V37" s="264" t="s">
        <v>406</v>
      </c>
      <c r="W37" s="221"/>
      <c r="X37" s="138"/>
      <c r="Y37" s="255"/>
      <c r="Z37" s="264" t="s">
        <v>306</v>
      </c>
      <c r="AA37" s="270" t="s">
        <v>307</v>
      </c>
      <c r="AB37" s="270" t="s">
        <v>308</v>
      </c>
      <c r="AC37" s="270" t="s">
        <v>286</v>
      </c>
      <c r="AD37" s="150">
        <f t="shared" si="1"/>
        <v>14</v>
      </c>
      <c r="AE37">
        <f t="shared" si="2"/>
        <v>16</v>
      </c>
      <c r="AI37" s="31"/>
      <c r="AQ37" s="34"/>
    </row>
    <row r="38" spans="1:43" ht="15.75" customHeight="1" x14ac:dyDescent="0.2">
      <c r="A38" s="253"/>
      <c r="B38" s="252" t="s">
        <v>67</v>
      </c>
      <c r="C38" s="242">
        <v>18</v>
      </c>
      <c r="D38" s="249"/>
      <c r="E38" s="68"/>
      <c r="F38" s="261" t="s">
        <v>410</v>
      </c>
      <c r="G38" s="261" t="s">
        <v>395</v>
      </c>
      <c r="H38" s="261" t="s">
        <v>411</v>
      </c>
      <c r="I38" s="261" t="s">
        <v>319</v>
      </c>
      <c r="J38" s="263"/>
      <c r="K38" s="261" t="s">
        <v>397</v>
      </c>
      <c r="L38" s="261" t="s">
        <v>27</v>
      </c>
      <c r="M38" s="264" t="s">
        <v>398</v>
      </c>
      <c r="N38" s="261" t="s">
        <v>399</v>
      </c>
      <c r="O38" s="264" t="s">
        <v>400</v>
      </c>
      <c r="P38" s="261" t="s">
        <v>380</v>
      </c>
      <c r="Q38" s="263"/>
      <c r="R38" s="261" t="s">
        <v>402</v>
      </c>
      <c r="S38" s="261" t="s">
        <v>403</v>
      </c>
      <c r="T38" s="261" t="s">
        <v>404</v>
      </c>
      <c r="U38" s="264" t="s">
        <v>405</v>
      </c>
      <c r="V38" s="221"/>
      <c r="W38" s="131"/>
      <c r="X38" s="264" t="s">
        <v>408</v>
      </c>
      <c r="Y38" s="149"/>
      <c r="Z38" s="264" t="s">
        <v>306</v>
      </c>
      <c r="AA38" s="270" t="s">
        <v>307</v>
      </c>
      <c r="AB38" s="147"/>
      <c r="AC38" s="138"/>
      <c r="AD38" s="150">
        <f t="shared" si="1"/>
        <v>16</v>
      </c>
      <c r="AE38">
        <f t="shared" si="2"/>
        <v>17</v>
      </c>
      <c r="AI38" s="31"/>
    </row>
    <row r="39" spans="1:43" ht="15.75" customHeight="1" x14ac:dyDescent="0.2">
      <c r="A39" s="253">
        <v>32</v>
      </c>
      <c r="B39" s="252" t="s">
        <v>73</v>
      </c>
      <c r="C39" s="242">
        <v>17</v>
      </c>
      <c r="D39" s="249" t="s">
        <v>32</v>
      </c>
      <c r="E39" s="261" t="s">
        <v>394</v>
      </c>
      <c r="F39" s="261" t="s">
        <v>410</v>
      </c>
      <c r="G39" s="261" t="s">
        <v>395</v>
      </c>
      <c r="H39" s="261" t="s">
        <v>411</v>
      </c>
      <c r="I39" s="68"/>
      <c r="J39" s="261" t="s">
        <v>396</v>
      </c>
      <c r="K39" s="263"/>
      <c r="L39" s="147"/>
      <c r="M39" s="261" t="s">
        <v>398</v>
      </c>
      <c r="N39" s="261" t="s">
        <v>399</v>
      </c>
      <c r="O39" s="147"/>
      <c r="P39" s="261" t="s">
        <v>380</v>
      </c>
      <c r="Q39" s="264" t="s">
        <v>401</v>
      </c>
      <c r="R39" s="261" t="s">
        <v>402</v>
      </c>
      <c r="S39" s="263"/>
      <c r="T39" s="124"/>
      <c r="U39" s="261" t="s">
        <v>405</v>
      </c>
      <c r="V39" s="264" t="s">
        <v>406</v>
      </c>
      <c r="W39" s="264" t="s">
        <v>407</v>
      </c>
      <c r="X39" s="264" t="s">
        <v>408</v>
      </c>
      <c r="Y39" s="264" t="s">
        <v>305</v>
      </c>
      <c r="Z39" s="221"/>
      <c r="AA39" s="270" t="s">
        <v>307</v>
      </c>
      <c r="AB39" s="147"/>
      <c r="AC39" s="270" t="s">
        <v>286</v>
      </c>
      <c r="AD39" s="150">
        <f t="shared" si="1"/>
        <v>14</v>
      </c>
      <c r="AE39">
        <f t="shared" si="2"/>
        <v>17</v>
      </c>
      <c r="AM39" s="31"/>
      <c r="AN39" s="31"/>
      <c r="AO39" s="31"/>
      <c r="AP39" s="31"/>
      <c r="AQ39" s="34"/>
    </row>
    <row r="40" spans="1:43" ht="15.75" customHeight="1" x14ac:dyDescent="0.2">
      <c r="A40" s="253">
        <v>33</v>
      </c>
      <c r="B40" s="252" t="s">
        <v>50</v>
      </c>
      <c r="C40" s="242">
        <v>17</v>
      </c>
      <c r="D40" s="249" t="s">
        <v>19</v>
      </c>
      <c r="E40" s="261" t="s">
        <v>394</v>
      </c>
      <c r="F40" s="261" t="s">
        <v>410</v>
      </c>
      <c r="G40" s="261" t="s">
        <v>395</v>
      </c>
      <c r="H40" s="261" t="s">
        <v>411</v>
      </c>
      <c r="I40" s="261" t="s">
        <v>319</v>
      </c>
      <c r="J40" s="264" t="s">
        <v>396</v>
      </c>
      <c r="K40" s="261" t="s">
        <v>397</v>
      </c>
      <c r="L40" s="264" t="s">
        <v>27</v>
      </c>
      <c r="M40" s="261" t="s">
        <v>398</v>
      </c>
      <c r="N40" s="261" t="s">
        <v>399</v>
      </c>
      <c r="O40" s="263"/>
      <c r="P40" s="263"/>
      <c r="Q40" s="263"/>
      <c r="R40" s="263"/>
      <c r="S40" s="264" t="s">
        <v>403</v>
      </c>
      <c r="T40" s="261" t="s">
        <v>404</v>
      </c>
      <c r="U40" s="264" t="s">
        <v>405</v>
      </c>
      <c r="V40" s="221"/>
      <c r="W40" s="221"/>
      <c r="X40" s="264" t="s">
        <v>408</v>
      </c>
      <c r="Y40" s="264" t="s">
        <v>305</v>
      </c>
      <c r="Z40" s="264" t="s">
        <v>306</v>
      </c>
      <c r="AA40" s="221"/>
      <c r="AB40" s="270" t="s">
        <v>308</v>
      </c>
      <c r="AC40" s="138"/>
      <c r="AD40" s="150">
        <f t="shared" si="1"/>
        <v>15</v>
      </c>
      <c r="AE40">
        <f t="shared" si="2"/>
        <v>17</v>
      </c>
      <c r="AM40" s="31"/>
      <c r="AN40" s="31"/>
      <c r="AO40" s="31"/>
      <c r="AP40" s="31"/>
    </row>
    <row r="41" spans="1:43" ht="15.75" customHeight="1" x14ac:dyDescent="0.2">
      <c r="A41" s="253"/>
      <c r="B41" s="252" t="s">
        <v>153</v>
      </c>
      <c r="C41" s="242">
        <v>17</v>
      </c>
      <c r="D41" s="249" t="s">
        <v>19</v>
      </c>
      <c r="E41" s="68"/>
      <c r="F41" s="261" t="s">
        <v>410</v>
      </c>
      <c r="G41" s="261" t="s">
        <v>395</v>
      </c>
      <c r="H41" s="261" t="s">
        <v>411</v>
      </c>
      <c r="I41" s="261" t="s">
        <v>319</v>
      </c>
      <c r="J41" s="264" t="s">
        <v>396</v>
      </c>
      <c r="K41" s="263"/>
      <c r="L41" s="261" t="s">
        <v>27</v>
      </c>
      <c r="M41" s="264" t="s">
        <v>398</v>
      </c>
      <c r="N41" s="261" t="s">
        <v>399</v>
      </c>
      <c r="O41" s="261" t="s">
        <v>400</v>
      </c>
      <c r="P41" s="263"/>
      <c r="Q41" s="116"/>
      <c r="R41" s="142"/>
      <c r="S41" s="261" t="s">
        <v>403</v>
      </c>
      <c r="T41" s="264" t="s">
        <v>404</v>
      </c>
      <c r="U41" s="131"/>
      <c r="V41" s="264" t="s">
        <v>406</v>
      </c>
      <c r="W41" s="131"/>
      <c r="X41" s="264" t="s">
        <v>408</v>
      </c>
      <c r="Y41" s="264" t="s">
        <v>305</v>
      </c>
      <c r="Z41" s="264" t="s">
        <v>306</v>
      </c>
      <c r="AA41" s="270" t="s">
        <v>307</v>
      </c>
      <c r="AB41" s="116"/>
      <c r="AC41" s="270" t="s">
        <v>286</v>
      </c>
      <c r="AD41" s="150">
        <f t="shared" si="1"/>
        <v>16</v>
      </c>
      <c r="AE41">
        <f t="shared" si="2"/>
        <v>17</v>
      </c>
      <c r="AI41" s="31"/>
    </row>
    <row r="42" spans="1:43" ht="15.75" customHeight="1" x14ac:dyDescent="0.2">
      <c r="A42" s="253">
        <v>35</v>
      </c>
      <c r="B42" s="250" t="s">
        <v>178</v>
      </c>
      <c r="C42" s="242">
        <v>17</v>
      </c>
      <c r="D42" s="249"/>
      <c r="E42" s="68"/>
      <c r="F42" s="261" t="s">
        <v>410</v>
      </c>
      <c r="G42" s="261" t="s">
        <v>395</v>
      </c>
      <c r="H42" s="261" t="s">
        <v>411</v>
      </c>
      <c r="I42" s="261" t="s">
        <v>319</v>
      </c>
      <c r="J42" s="142"/>
      <c r="K42" s="265" t="s">
        <v>397</v>
      </c>
      <c r="L42" s="142"/>
      <c r="M42" s="261" t="s">
        <v>398</v>
      </c>
      <c r="N42" s="261" t="s">
        <v>399</v>
      </c>
      <c r="O42" s="264" t="s">
        <v>400</v>
      </c>
      <c r="P42" s="147"/>
      <c r="Q42" s="124"/>
      <c r="R42" s="264" t="s">
        <v>402</v>
      </c>
      <c r="S42" s="261" t="s">
        <v>403</v>
      </c>
      <c r="T42" s="124"/>
      <c r="U42" s="261" t="s">
        <v>405</v>
      </c>
      <c r="V42" s="264" t="s">
        <v>406</v>
      </c>
      <c r="W42" s="264" t="s">
        <v>407</v>
      </c>
      <c r="X42" s="264" t="s">
        <v>408</v>
      </c>
      <c r="Y42" s="264" t="s">
        <v>305</v>
      </c>
      <c r="Z42" s="264" t="s">
        <v>306</v>
      </c>
      <c r="AA42" s="221"/>
      <c r="AB42" s="138"/>
      <c r="AC42" s="270" t="s">
        <v>286</v>
      </c>
      <c r="AD42" s="150">
        <f t="shared" si="1"/>
        <v>17</v>
      </c>
      <c r="AE42">
        <f t="shared" si="2"/>
        <v>17</v>
      </c>
    </row>
    <row r="43" spans="1:43" ht="15.75" customHeight="1" x14ac:dyDescent="0.2">
      <c r="A43" s="246">
        <v>36</v>
      </c>
      <c r="B43" s="252" t="s">
        <v>65</v>
      </c>
      <c r="C43" s="242">
        <v>16</v>
      </c>
      <c r="D43" s="249" t="s">
        <v>19</v>
      </c>
      <c r="E43" s="261" t="s">
        <v>394</v>
      </c>
      <c r="F43" s="261" t="s">
        <v>410</v>
      </c>
      <c r="G43" s="261" t="s">
        <v>395</v>
      </c>
      <c r="H43" s="68"/>
      <c r="I43" s="68"/>
      <c r="J43" s="264" t="s">
        <v>396</v>
      </c>
      <c r="K43" s="207"/>
      <c r="L43" s="261" t="s">
        <v>27</v>
      </c>
      <c r="M43" s="176"/>
      <c r="N43" s="263"/>
      <c r="O43" s="264" t="s">
        <v>400</v>
      </c>
      <c r="P43" s="263"/>
      <c r="Q43" s="124"/>
      <c r="R43" s="264" t="s">
        <v>402</v>
      </c>
      <c r="S43" s="261" t="s">
        <v>403</v>
      </c>
      <c r="T43" s="261" t="s">
        <v>404</v>
      </c>
      <c r="U43" s="261" t="s">
        <v>405</v>
      </c>
      <c r="V43" s="264" t="s">
        <v>406</v>
      </c>
      <c r="W43" s="131"/>
      <c r="X43" s="264" t="s">
        <v>408</v>
      </c>
      <c r="Y43" s="264" t="s">
        <v>305</v>
      </c>
      <c r="Z43" s="264" t="s">
        <v>306</v>
      </c>
      <c r="AA43" s="270" t="s">
        <v>307</v>
      </c>
      <c r="AB43" s="270" t="s">
        <v>308</v>
      </c>
      <c r="AC43" s="138"/>
      <c r="AD43" s="150">
        <f t="shared" si="1"/>
        <v>14</v>
      </c>
      <c r="AE43">
        <f t="shared" si="2"/>
        <v>16</v>
      </c>
      <c r="AM43" s="31"/>
      <c r="AN43" s="31"/>
      <c r="AO43" s="31"/>
      <c r="AP43" s="31"/>
    </row>
    <row r="44" spans="1:43" ht="15.75" customHeight="1" x14ac:dyDescent="0.2">
      <c r="A44" s="253"/>
      <c r="B44" s="252" t="s">
        <v>35</v>
      </c>
      <c r="C44" s="242">
        <v>16</v>
      </c>
      <c r="D44" s="249" t="s">
        <v>19</v>
      </c>
      <c r="E44" s="261" t="s">
        <v>394</v>
      </c>
      <c r="F44" s="261" t="s">
        <v>410</v>
      </c>
      <c r="G44" s="261" t="s">
        <v>395</v>
      </c>
      <c r="H44" s="68"/>
      <c r="I44" s="68"/>
      <c r="J44" s="264" t="s">
        <v>396</v>
      </c>
      <c r="K44" s="261" t="s">
        <v>397</v>
      </c>
      <c r="L44" s="264" t="s">
        <v>27</v>
      </c>
      <c r="M44" s="176"/>
      <c r="N44" s="261" t="s">
        <v>399</v>
      </c>
      <c r="O44" s="264" t="s">
        <v>400</v>
      </c>
      <c r="P44" s="261" t="s">
        <v>380</v>
      </c>
      <c r="Q44" s="264" t="s">
        <v>401</v>
      </c>
      <c r="R44" s="263"/>
      <c r="S44" s="261" t="s">
        <v>403</v>
      </c>
      <c r="T44" s="264" t="s">
        <v>404</v>
      </c>
      <c r="U44" s="261" t="s">
        <v>405</v>
      </c>
      <c r="V44" s="264" t="s">
        <v>406</v>
      </c>
      <c r="W44" s="221"/>
      <c r="X44" s="147"/>
      <c r="Y44" s="255"/>
      <c r="Z44" s="221"/>
      <c r="AA44" s="270" t="s">
        <v>307</v>
      </c>
      <c r="AB44" s="270" t="s">
        <v>308</v>
      </c>
      <c r="AC44" s="138"/>
      <c r="AD44" s="150">
        <f t="shared" si="1"/>
        <v>13</v>
      </c>
      <c r="AE44">
        <f t="shared" si="2"/>
        <v>16</v>
      </c>
      <c r="AM44" s="31"/>
      <c r="AN44" s="31"/>
      <c r="AO44" s="31"/>
      <c r="AP44" s="31"/>
    </row>
    <row r="45" spans="1:43" ht="15.75" customHeight="1" x14ac:dyDescent="0.2">
      <c r="A45" s="253"/>
      <c r="B45" s="252" t="s">
        <v>90</v>
      </c>
      <c r="C45" s="242">
        <v>16</v>
      </c>
      <c r="D45" s="249" t="s">
        <v>19</v>
      </c>
      <c r="E45" s="68"/>
      <c r="F45" s="261" t="s">
        <v>410</v>
      </c>
      <c r="G45" s="261" t="s">
        <v>395</v>
      </c>
      <c r="H45" s="261" t="s">
        <v>411</v>
      </c>
      <c r="I45" s="70"/>
      <c r="J45" s="261" t="s">
        <v>396</v>
      </c>
      <c r="K45" s="261" t="s">
        <v>397</v>
      </c>
      <c r="L45" s="261" t="s">
        <v>27</v>
      </c>
      <c r="M45" s="261" t="s">
        <v>398</v>
      </c>
      <c r="N45" s="261" t="s">
        <v>399</v>
      </c>
      <c r="O45" s="261" t="s">
        <v>400</v>
      </c>
      <c r="P45" s="147"/>
      <c r="Q45" s="261" t="s">
        <v>401</v>
      </c>
      <c r="R45" s="261" t="s">
        <v>402</v>
      </c>
      <c r="S45" s="263"/>
      <c r="T45" s="261" t="s">
        <v>404</v>
      </c>
      <c r="U45" s="176"/>
      <c r="V45" s="264" t="s">
        <v>406</v>
      </c>
      <c r="W45" s="221"/>
      <c r="X45" s="264" t="s">
        <v>408</v>
      </c>
      <c r="Y45" s="255"/>
      <c r="Z45" s="264" t="s">
        <v>306</v>
      </c>
      <c r="AA45" s="221"/>
      <c r="AB45" s="270" t="s">
        <v>308</v>
      </c>
      <c r="AC45" s="138"/>
      <c r="AD45" s="150">
        <f t="shared" si="1"/>
        <v>15</v>
      </c>
      <c r="AE45">
        <f t="shared" si="2"/>
        <v>16</v>
      </c>
      <c r="AI45" s="31"/>
    </row>
    <row r="46" spans="1:43" ht="15.75" customHeight="1" x14ac:dyDescent="0.2">
      <c r="A46" s="246"/>
      <c r="B46" s="252" t="s">
        <v>18</v>
      </c>
      <c r="C46" s="242">
        <v>16</v>
      </c>
      <c r="D46" s="249" t="s">
        <v>19</v>
      </c>
      <c r="E46" s="261" t="s">
        <v>394</v>
      </c>
      <c r="F46" s="68"/>
      <c r="G46" s="261" t="s">
        <v>395</v>
      </c>
      <c r="H46" s="261" t="s">
        <v>411</v>
      </c>
      <c r="I46" s="261" t="s">
        <v>319</v>
      </c>
      <c r="J46" s="264" t="s">
        <v>396</v>
      </c>
      <c r="K46" s="263"/>
      <c r="L46" s="261" t="s">
        <v>27</v>
      </c>
      <c r="M46" s="261" t="s">
        <v>398</v>
      </c>
      <c r="N46" s="261" t="s">
        <v>399</v>
      </c>
      <c r="O46" s="261" t="s">
        <v>400</v>
      </c>
      <c r="P46" s="147"/>
      <c r="Q46" s="263"/>
      <c r="R46" s="264" t="s">
        <v>402</v>
      </c>
      <c r="S46" s="261" t="s">
        <v>403</v>
      </c>
      <c r="T46" s="261" t="s">
        <v>404</v>
      </c>
      <c r="U46" s="176"/>
      <c r="V46" s="131"/>
      <c r="W46" s="221"/>
      <c r="X46" s="264" t="s">
        <v>408</v>
      </c>
      <c r="Y46" s="264" t="s">
        <v>305</v>
      </c>
      <c r="Z46" s="177"/>
      <c r="AA46" s="131"/>
      <c r="AB46" s="270" t="s">
        <v>308</v>
      </c>
      <c r="AC46" s="270" t="s">
        <v>286</v>
      </c>
      <c r="AD46" s="150">
        <f t="shared" si="1"/>
        <v>14</v>
      </c>
      <c r="AE46">
        <f t="shared" si="2"/>
        <v>16</v>
      </c>
    </row>
    <row r="47" spans="1:43" ht="15.75" customHeight="1" x14ac:dyDescent="0.2">
      <c r="A47" s="128">
        <v>40</v>
      </c>
      <c r="B47" s="252" t="s">
        <v>87</v>
      </c>
      <c r="C47" s="242">
        <v>16</v>
      </c>
      <c r="D47" s="249"/>
      <c r="E47" s="261" t="s">
        <v>394</v>
      </c>
      <c r="F47" s="261" t="s">
        <v>410</v>
      </c>
      <c r="G47" s="261" t="s">
        <v>395</v>
      </c>
      <c r="H47" s="68"/>
      <c r="I47" s="68"/>
      <c r="J47" s="147"/>
      <c r="K47" s="207"/>
      <c r="L47" s="263"/>
      <c r="M47" s="176"/>
      <c r="N47" s="264" t="s">
        <v>399</v>
      </c>
      <c r="O47" s="142"/>
      <c r="P47" s="261" t="s">
        <v>380</v>
      </c>
      <c r="Q47" s="264" t="s">
        <v>401</v>
      </c>
      <c r="R47" s="264" t="s">
        <v>402</v>
      </c>
      <c r="S47" s="261" t="s">
        <v>403</v>
      </c>
      <c r="T47" s="261" t="s">
        <v>404</v>
      </c>
      <c r="U47" s="264" t="s">
        <v>405</v>
      </c>
      <c r="V47" s="131"/>
      <c r="W47" s="264" t="s">
        <v>407</v>
      </c>
      <c r="X47" s="136"/>
      <c r="Y47" s="255"/>
      <c r="Z47" s="264" t="s">
        <v>306</v>
      </c>
      <c r="AA47" s="270" t="s">
        <v>307</v>
      </c>
      <c r="AB47" s="270" t="s">
        <v>308</v>
      </c>
      <c r="AC47" s="270" t="s">
        <v>286</v>
      </c>
      <c r="AD47" s="150">
        <f t="shared" si="1"/>
        <v>13</v>
      </c>
      <c r="AE47">
        <f t="shared" si="2"/>
        <v>15</v>
      </c>
    </row>
    <row r="48" spans="1:43" ht="15.75" customHeight="1" x14ac:dyDescent="0.2">
      <c r="A48" s="253"/>
      <c r="B48" s="252" t="s">
        <v>70</v>
      </c>
      <c r="C48" s="242">
        <v>16</v>
      </c>
      <c r="D48" s="249"/>
      <c r="E48" s="68"/>
      <c r="F48" s="261" t="s">
        <v>410</v>
      </c>
      <c r="G48" s="261" t="s">
        <v>395</v>
      </c>
      <c r="H48" s="68"/>
      <c r="I48" s="261" t="s">
        <v>319</v>
      </c>
      <c r="J48" s="261" t="s">
        <v>396</v>
      </c>
      <c r="K48" s="261" t="s">
        <v>397</v>
      </c>
      <c r="L48" s="264" t="s">
        <v>27</v>
      </c>
      <c r="M48" s="131"/>
      <c r="N48" s="261" t="s">
        <v>399</v>
      </c>
      <c r="O48" s="142"/>
      <c r="P48" s="124"/>
      <c r="Q48" s="264" t="s">
        <v>401</v>
      </c>
      <c r="R48" s="263"/>
      <c r="S48" s="264" t="s">
        <v>403</v>
      </c>
      <c r="T48" s="264" t="s">
        <v>404</v>
      </c>
      <c r="U48" s="221"/>
      <c r="V48" s="221"/>
      <c r="W48" s="264" t="s">
        <v>407</v>
      </c>
      <c r="X48" s="207"/>
      <c r="Y48" s="264" t="s">
        <v>305</v>
      </c>
      <c r="Z48" s="264" t="s">
        <v>306</v>
      </c>
      <c r="AA48" s="270" t="s">
        <v>307</v>
      </c>
      <c r="AB48" s="270" t="s">
        <v>308</v>
      </c>
      <c r="AC48" s="270" t="s">
        <v>286</v>
      </c>
      <c r="AD48" s="150">
        <f t="shared" si="1"/>
        <v>15</v>
      </c>
      <c r="AE48">
        <f t="shared" si="2"/>
        <v>16</v>
      </c>
    </row>
    <row r="49" spans="1:34" ht="15.75" customHeight="1" x14ac:dyDescent="0.2">
      <c r="A49" s="253"/>
      <c r="B49" s="252" t="s">
        <v>91</v>
      </c>
      <c r="C49" s="242">
        <v>16</v>
      </c>
      <c r="D49" s="249"/>
      <c r="E49" s="261" t="s">
        <v>394</v>
      </c>
      <c r="F49" s="68"/>
      <c r="G49" s="261" t="s">
        <v>395</v>
      </c>
      <c r="H49" s="261" t="s">
        <v>411</v>
      </c>
      <c r="I49" s="261" t="s">
        <v>319</v>
      </c>
      <c r="J49" s="263"/>
      <c r="K49" s="265" t="s">
        <v>397</v>
      </c>
      <c r="L49" s="261" t="s">
        <v>27</v>
      </c>
      <c r="M49" s="261" t="s">
        <v>398</v>
      </c>
      <c r="N49" s="261" t="s">
        <v>399</v>
      </c>
      <c r="O49" s="264" t="s">
        <v>400</v>
      </c>
      <c r="P49" s="263"/>
      <c r="Q49" s="142"/>
      <c r="R49" s="261" t="s">
        <v>402</v>
      </c>
      <c r="S49" s="261" t="s">
        <v>403</v>
      </c>
      <c r="T49" s="142"/>
      <c r="U49" s="261" t="s">
        <v>405</v>
      </c>
      <c r="V49" s="264" t="s">
        <v>406</v>
      </c>
      <c r="W49" s="221"/>
      <c r="X49" s="264"/>
      <c r="Y49" s="255"/>
      <c r="Z49" s="264" t="s">
        <v>306</v>
      </c>
      <c r="AA49" s="270" t="s">
        <v>307</v>
      </c>
      <c r="AB49" s="270" t="s">
        <v>308</v>
      </c>
      <c r="AC49" s="138"/>
      <c r="AD49" s="150">
        <f t="shared" si="1"/>
        <v>15</v>
      </c>
      <c r="AE49">
        <f t="shared" si="2"/>
        <v>16</v>
      </c>
    </row>
    <row r="50" spans="1:34" ht="15.75" customHeight="1" x14ac:dyDescent="0.2">
      <c r="A50" s="253">
        <v>43</v>
      </c>
      <c r="B50" s="252" t="s">
        <v>98</v>
      </c>
      <c r="C50" s="242">
        <v>14</v>
      </c>
      <c r="D50" s="249" t="s">
        <v>19</v>
      </c>
      <c r="E50" s="261" t="s">
        <v>394</v>
      </c>
      <c r="F50" s="68"/>
      <c r="G50" s="261" t="s">
        <v>395</v>
      </c>
      <c r="H50" s="261" t="s">
        <v>411</v>
      </c>
      <c r="I50" s="68"/>
      <c r="J50" s="264" t="s">
        <v>396</v>
      </c>
      <c r="K50" s="265" t="s">
        <v>397</v>
      </c>
      <c r="L50" s="263"/>
      <c r="M50" s="261" t="s">
        <v>398</v>
      </c>
      <c r="N50" s="263"/>
      <c r="O50" s="142"/>
      <c r="P50" s="124"/>
      <c r="Q50" s="147"/>
      <c r="R50" s="70"/>
      <c r="S50" s="264" t="s">
        <v>403</v>
      </c>
      <c r="T50" s="264" t="s">
        <v>404</v>
      </c>
      <c r="U50" s="264" t="s">
        <v>405</v>
      </c>
      <c r="V50" s="264" t="s">
        <v>406</v>
      </c>
      <c r="W50" s="264" t="s">
        <v>407</v>
      </c>
      <c r="X50" s="207"/>
      <c r="Y50" s="149"/>
      <c r="Z50" s="264" t="s">
        <v>306</v>
      </c>
      <c r="AA50" s="270" t="s">
        <v>307</v>
      </c>
      <c r="AB50" s="147"/>
      <c r="AC50" s="270" t="s">
        <v>286</v>
      </c>
      <c r="AD50" s="150">
        <f t="shared" si="1"/>
        <v>12</v>
      </c>
      <c r="AE50">
        <f t="shared" si="2"/>
        <v>14</v>
      </c>
    </row>
    <row r="51" spans="1:34" ht="15.75" customHeight="1" x14ac:dyDescent="0.2">
      <c r="A51" s="253"/>
      <c r="B51" s="252" t="s">
        <v>39</v>
      </c>
      <c r="C51" s="242">
        <v>14</v>
      </c>
      <c r="D51" s="249" t="s">
        <v>19</v>
      </c>
      <c r="E51" s="261" t="s">
        <v>394</v>
      </c>
      <c r="F51" s="261" t="s">
        <v>410</v>
      </c>
      <c r="G51" s="261" t="s">
        <v>395</v>
      </c>
      <c r="H51" s="68"/>
      <c r="I51" s="68"/>
      <c r="J51" s="147"/>
      <c r="K51" s="207"/>
      <c r="L51" s="261" t="s">
        <v>27</v>
      </c>
      <c r="M51" s="261" t="s">
        <v>398</v>
      </c>
      <c r="N51" s="147"/>
      <c r="O51" s="261" t="s">
        <v>400</v>
      </c>
      <c r="P51" s="264" t="s">
        <v>380</v>
      </c>
      <c r="Q51" s="264" t="s">
        <v>401</v>
      </c>
      <c r="R51" s="261" t="s">
        <v>402</v>
      </c>
      <c r="S51" s="147"/>
      <c r="T51" s="142"/>
      <c r="U51" s="141"/>
      <c r="V51" s="264" t="s">
        <v>406</v>
      </c>
      <c r="W51" s="264" t="s">
        <v>407</v>
      </c>
      <c r="X51" s="207"/>
      <c r="Y51" s="264" t="s">
        <v>305</v>
      </c>
      <c r="Z51" s="264" t="s">
        <v>306</v>
      </c>
      <c r="AA51" s="221"/>
      <c r="AB51" s="147"/>
      <c r="AC51" s="270" t="s">
        <v>286</v>
      </c>
      <c r="AD51" s="150">
        <f t="shared" si="1"/>
        <v>12</v>
      </c>
      <c r="AE51">
        <f t="shared" si="2"/>
        <v>14</v>
      </c>
      <c r="AF51" s="6"/>
      <c r="AG51" s="6"/>
      <c r="AH51" s="6"/>
    </row>
    <row r="52" spans="1:34" ht="15.75" customHeight="1" x14ac:dyDescent="0.2">
      <c r="A52" s="246">
        <v>45</v>
      </c>
      <c r="B52" s="252" t="s">
        <v>52</v>
      </c>
      <c r="C52" s="242">
        <v>14</v>
      </c>
      <c r="D52" s="249"/>
      <c r="E52" s="261" t="s">
        <v>394</v>
      </c>
      <c r="F52" s="261" t="s">
        <v>410</v>
      </c>
      <c r="G52" s="261" t="s">
        <v>395</v>
      </c>
      <c r="H52" s="261" t="s">
        <v>411</v>
      </c>
      <c r="I52" s="261" t="s">
        <v>319</v>
      </c>
      <c r="J52" s="264" t="s">
        <v>396</v>
      </c>
      <c r="K52" s="265" t="s">
        <v>397</v>
      </c>
      <c r="L52" s="261" t="s">
        <v>27</v>
      </c>
      <c r="M52" s="264" t="s">
        <v>398</v>
      </c>
      <c r="N52" s="261" t="s">
        <v>399</v>
      </c>
      <c r="O52" s="264" t="s">
        <v>400</v>
      </c>
      <c r="P52" s="264" t="s">
        <v>380</v>
      </c>
      <c r="Q52" s="264" t="s">
        <v>401</v>
      </c>
      <c r="R52" s="147"/>
      <c r="S52" s="147"/>
      <c r="T52" s="264" t="s">
        <v>404</v>
      </c>
      <c r="U52" s="221"/>
      <c r="V52" s="131"/>
      <c r="W52" s="131"/>
      <c r="X52" s="207"/>
      <c r="Y52" s="255"/>
      <c r="Z52" s="221"/>
      <c r="AA52" s="149"/>
      <c r="AB52" s="147"/>
      <c r="AC52" s="138"/>
      <c r="AD52" s="150">
        <f t="shared" si="1"/>
        <v>11</v>
      </c>
      <c r="AE52">
        <f t="shared" si="2"/>
        <v>14</v>
      </c>
      <c r="AF52" s="6"/>
      <c r="AG52" s="6"/>
      <c r="AH52" s="6"/>
    </row>
    <row r="53" spans="1:34" ht="15.75" customHeight="1" x14ac:dyDescent="0.2">
      <c r="A53" s="246">
        <v>46</v>
      </c>
      <c r="B53" s="252" t="s">
        <v>392</v>
      </c>
      <c r="C53" s="242">
        <v>13</v>
      </c>
      <c r="D53" s="251" t="s">
        <v>19</v>
      </c>
      <c r="E53" s="261" t="s">
        <v>394</v>
      </c>
      <c r="F53" s="261" t="s">
        <v>410</v>
      </c>
      <c r="G53" s="261" t="s">
        <v>395</v>
      </c>
      <c r="H53" s="261" t="s">
        <v>411</v>
      </c>
      <c r="I53" s="70"/>
      <c r="J53" s="263"/>
      <c r="K53" s="261" t="s">
        <v>397</v>
      </c>
      <c r="L53" s="261" t="s">
        <v>27</v>
      </c>
      <c r="M53" s="176"/>
      <c r="N53" s="263"/>
      <c r="O53" s="264" t="s">
        <v>400</v>
      </c>
      <c r="P53" s="264" t="s">
        <v>380</v>
      </c>
      <c r="Q53" s="142"/>
      <c r="R53" s="124"/>
      <c r="S53" s="261" t="s">
        <v>403</v>
      </c>
      <c r="T53" s="264" t="s">
        <v>404</v>
      </c>
      <c r="U53" s="176"/>
      <c r="V53" s="221"/>
      <c r="W53" s="131"/>
      <c r="X53" s="207"/>
      <c r="Y53" s="255"/>
      <c r="Z53" s="264" t="s">
        <v>306</v>
      </c>
      <c r="AA53" s="131"/>
      <c r="AB53" s="138"/>
      <c r="AC53" s="138"/>
      <c r="AD53" s="150">
        <f t="shared" si="1"/>
        <v>9</v>
      </c>
      <c r="AE53">
        <f t="shared" si="2"/>
        <v>11</v>
      </c>
      <c r="AF53" s="6"/>
      <c r="AG53" s="6"/>
      <c r="AH53" s="6"/>
    </row>
    <row r="54" spans="1:34" ht="15.75" customHeight="1" x14ac:dyDescent="0.2">
      <c r="A54" s="253">
        <v>47</v>
      </c>
      <c r="B54" s="250" t="s">
        <v>371</v>
      </c>
      <c r="C54" s="242">
        <v>13</v>
      </c>
      <c r="D54" s="249"/>
      <c r="E54" s="68"/>
      <c r="F54" s="261" t="s">
        <v>410</v>
      </c>
      <c r="G54" s="68"/>
      <c r="H54" s="261" t="s">
        <v>411</v>
      </c>
      <c r="I54" s="70"/>
      <c r="J54" s="124"/>
      <c r="K54" s="265" t="s">
        <v>397</v>
      </c>
      <c r="L54" s="261" t="s">
        <v>27</v>
      </c>
      <c r="M54" s="70"/>
      <c r="N54" s="261" t="s">
        <v>399</v>
      </c>
      <c r="O54" s="261" t="s">
        <v>400</v>
      </c>
      <c r="P54" s="263"/>
      <c r="Q54" s="261" t="s">
        <v>401</v>
      </c>
      <c r="R54" s="264" t="s">
        <v>402</v>
      </c>
      <c r="S54" s="142"/>
      <c r="T54" s="264" t="s">
        <v>404</v>
      </c>
      <c r="U54" s="221"/>
      <c r="V54" s="264" t="s">
        <v>406</v>
      </c>
      <c r="W54" s="264" t="s">
        <v>407</v>
      </c>
      <c r="X54" s="136"/>
      <c r="Y54" s="264" t="s">
        <v>305</v>
      </c>
      <c r="Z54" s="221"/>
      <c r="AA54" s="270" t="s">
        <v>307</v>
      </c>
      <c r="AB54" s="147"/>
      <c r="AC54" s="138"/>
      <c r="AD54" s="150">
        <f t="shared" si="1"/>
        <v>13</v>
      </c>
      <c r="AE54">
        <f t="shared" si="2"/>
        <v>13</v>
      </c>
      <c r="AF54" s="6"/>
      <c r="AG54" s="6"/>
      <c r="AH54" s="6"/>
    </row>
    <row r="55" spans="1:34" ht="15.75" customHeight="1" x14ac:dyDescent="0.2">
      <c r="A55" s="128"/>
      <c r="B55" s="252" t="s">
        <v>121</v>
      </c>
      <c r="C55" s="242">
        <v>13</v>
      </c>
      <c r="D55" s="249"/>
      <c r="E55" s="68"/>
      <c r="F55" s="261" t="s">
        <v>410</v>
      </c>
      <c r="G55" s="68"/>
      <c r="H55" s="261" t="s">
        <v>411</v>
      </c>
      <c r="I55" s="261" t="s">
        <v>319</v>
      </c>
      <c r="J55" s="142"/>
      <c r="K55" s="265" t="s">
        <v>397</v>
      </c>
      <c r="L55" s="261" t="s">
        <v>27</v>
      </c>
      <c r="M55" s="70"/>
      <c r="N55" s="264" t="s">
        <v>399</v>
      </c>
      <c r="O55" s="264" t="s">
        <v>400</v>
      </c>
      <c r="P55" s="264" t="s">
        <v>380</v>
      </c>
      <c r="Q55" s="264" t="s">
        <v>401</v>
      </c>
      <c r="R55" s="147"/>
      <c r="S55" s="147"/>
      <c r="T55" s="263"/>
      <c r="U55" s="131"/>
      <c r="V55" s="221"/>
      <c r="W55" s="264" t="s">
        <v>407</v>
      </c>
      <c r="X55" s="147"/>
      <c r="Y55" s="255"/>
      <c r="Z55" s="264" t="s">
        <v>306</v>
      </c>
      <c r="AA55" s="270" t="s">
        <v>307</v>
      </c>
      <c r="AB55" s="147"/>
      <c r="AC55" s="270" t="s">
        <v>286</v>
      </c>
      <c r="AD55" s="150">
        <f t="shared" si="1"/>
        <v>12</v>
      </c>
      <c r="AE55">
        <f t="shared" si="2"/>
        <v>13</v>
      </c>
      <c r="AF55" s="6"/>
      <c r="AG55" s="6"/>
      <c r="AH55" s="6"/>
    </row>
    <row r="56" spans="1:34" ht="15.75" customHeight="1" x14ac:dyDescent="0.2">
      <c r="A56" s="253">
        <v>49</v>
      </c>
      <c r="B56" s="252" t="s">
        <v>134</v>
      </c>
      <c r="C56" s="242">
        <v>12</v>
      </c>
      <c r="D56" s="249" t="s">
        <v>19</v>
      </c>
      <c r="E56" s="68"/>
      <c r="F56" s="68"/>
      <c r="G56" s="68"/>
      <c r="H56" s="261" t="s">
        <v>411</v>
      </c>
      <c r="I56" s="261" t="s">
        <v>319</v>
      </c>
      <c r="J56" s="142"/>
      <c r="K56" s="261" t="s">
        <v>397</v>
      </c>
      <c r="L56" s="261" t="s">
        <v>27</v>
      </c>
      <c r="M56" s="261" t="s">
        <v>398</v>
      </c>
      <c r="N56" s="124"/>
      <c r="O56" s="124"/>
      <c r="P56" s="147"/>
      <c r="Q56" s="261" t="s">
        <v>401</v>
      </c>
      <c r="R56" s="261" t="s">
        <v>402</v>
      </c>
      <c r="S56" s="264" t="s">
        <v>403</v>
      </c>
      <c r="T56" s="261" t="s">
        <v>404</v>
      </c>
      <c r="U56" s="221"/>
      <c r="V56" s="131"/>
      <c r="W56" s="221"/>
      <c r="X56" s="265" t="s">
        <v>408</v>
      </c>
      <c r="Y56" s="264" t="s">
        <v>305</v>
      </c>
      <c r="Z56" s="221"/>
      <c r="AA56" s="221"/>
      <c r="AB56" s="147"/>
      <c r="AC56" s="136"/>
      <c r="AD56" s="150">
        <f t="shared" si="1"/>
        <v>11</v>
      </c>
      <c r="AE56">
        <f t="shared" si="2"/>
        <v>11</v>
      </c>
      <c r="AF56" s="6"/>
      <c r="AG56" s="6"/>
      <c r="AH56" s="6"/>
    </row>
    <row r="57" spans="1:34" ht="15.75" customHeight="1" x14ac:dyDescent="0.2">
      <c r="A57" s="246">
        <v>50</v>
      </c>
      <c r="B57" s="252" t="s">
        <v>246</v>
      </c>
      <c r="C57" s="242">
        <v>12</v>
      </c>
      <c r="D57" s="249"/>
      <c r="E57" s="261" t="s">
        <v>394</v>
      </c>
      <c r="F57" s="261" t="s">
        <v>410</v>
      </c>
      <c r="G57" s="261" t="s">
        <v>395</v>
      </c>
      <c r="H57" s="68"/>
      <c r="I57" s="261" t="s">
        <v>319</v>
      </c>
      <c r="J57" s="263"/>
      <c r="K57" s="261" t="s">
        <v>397</v>
      </c>
      <c r="L57" s="263"/>
      <c r="M57" s="261" t="s">
        <v>398</v>
      </c>
      <c r="N57" s="264" t="s">
        <v>399</v>
      </c>
      <c r="O57" s="142"/>
      <c r="P57" s="147" t="s">
        <v>19</v>
      </c>
      <c r="Q57" s="147"/>
      <c r="R57" s="142"/>
      <c r="S57" s="263"/>
      <c r="T57" s="261" t="s">
        <v>404</v>
      </c>
      <c r="U57" s="221"/>
      <c r="V57" s="264" t="s">
        <v>406</v>
      </c>
      <c r="W57" s="264" t="s">
        <v>407</v>
      </c>
      <c r="X57" s="147"/>
      <c r="Y57" s="264" t="s">
        <v>305</v>
      </c>
      <c r="Z57" s="221"/>
      <c r="AA57" s="221"/>
      <c r="AB57" s="147"/>
      <c r="AC57" s="138"/>
      <c r="AD57" s="150">
        <f t="shared" si="1"/>
        <v>10</v>
      </c>
      <c r="AE57">
        <f t="shared" si="2"/>
        <v>12</v>
      </c>
    </row>
    <row r="58" spans="1:34" ht="15.75" customHeight="1" x14ac:dyDescent="0.2">
      <c r="A58" s="253">
        <v>51</v>
      </c>
      <c r="B58" s="252" t="s">
        <v>143</v>
      </c>
      <c r="C58" s="242">
        <v>11</v>
      </c>
      <c r="D58" s="249" t="s">
        <v>36</v>
      </c>
      <c r="E58" s="261" t="s">
        <v>394</v>
      </c>
      <c r="F58" s="68"/>
      <c r="G58" s="261" t="s">
        <v>395</v>
      </c>
      <c r="H58" s="68"/>
      <c r="I58" s="261" t="s">
        <v>319</v>
      </c>
      <c r="J58" s="147"/>
      <c r="K58" s="261" t="s">
        <v>397</v>
      </c>
      <c r="L58" s="264" t="s">
        <v>27</v>
      </c>
      <c r="M58" s="264" t="s">
        <v>398</v>
      </c>
      <c r="N58" s="261" t="s">
        <v>399</v>
      </c>
      <c r="O58" s="147"/>
      <c r="P58" s="147" t="s">
        <v>19</v>
      </c>
      <c r="Q58" s="147"/>
      <c r="R58" s="147"/>
      <c r="S58" s="263"/>
      <c r="T58" s="261" t="s">
        <v>404</v>
      </c>
      <c r="U58" s="221"/>
      <c r="V58" s="264" t="s">
        <v>406</v>
      </c>
      <c r="W58" s="264" t="s">
        <v>407</v>
      </c>
      <c r="X58" s="265" t="s">
        <v>408</v>
      </c>
      <c r="Y58" s="255"/>
      <c r="Z58" s="221"/>
      <c r="AA58" s="221"/>
      <c r="AB58" s="147"/>
      <c r="AC58" s="138"/>
      <c r="AD58" s="150">
        <f t="shared" si="1"/>
        <v>10</v>
      </c>
      <c r="AE58">
        <f t="shared" si="2"/>
        <v>12</v>
      </c>
      <c r="AF58" s="6"/>
      <c r="AG58" s="6"/>
      <c r="AH58" s="6"/>
    </row>
    <row r="59" spans="1:34" ht="15.75" customHeight="1" x14ac:dyDescent="0.2">
      <c r="A59" s="253">
        <v>52</v>
      </c>
      <c r="B59" s="252" t="s">
        <v>104</v>
      </c>
      <c r="C59" s="242">
        <v>11</v>
      </c>
      <c r="D59" s="249"/>
      <c r="E59" s="261" t="s">
        <v>394</v>
      </c>
      <c r="F59" s="261" t="s">
        <v>410</v>
      </c>
      <c r="G59" s="261" t="s">
        <v>395</v>
      </c>
      <c r="H59" s="68"/>
      <c r="I59" s="68"/>
      <c r="J59" s="264"/>
      <c r="K59" s="261"/>
      <c r="L59" s="264" t="s">
        <v>27</v>
      </c>
      <c r="M59" s="116"/>
      <c r="N59" s="264" t="s">
        <v>399</v>
      </c>
      <c r="O59" s="261" t="s">
        <v>400</v>
      </c>
      <c r="P59" s="264" t="s">
        <v>380</v>
      </c>
      <c r="Q59" s="124"/>
      <c r="R59" s="70"/>
      <c r="S59" s="124"/>
      <c r="T59" s="263"/>
      <c r="U59" s="264" t="s">
        <v>405</v>
      </c>
      <c r="V59" s="221"/>
      <c r="W59" s="264" t="s">
        <v>407</v>
      </c>
      <c r="X59" s="136"/>
      <c r="Y59" s="131"/>
      <c r="Z59" s="264" t="s">
        <v>306</v>
      </c>
      <c r="AA59" s="221"/>
      <c r="AB59" s="270" t="s">
        <v>308</v>
      </c>
      <c r="AC59" s="138"/>
      <c r="AD59" s="150">
        <f t="shared" si="1"/>
        <v>9</v>
      </c>
      <c r="AE59">
        <f t="shared" si="2"/>
        <v>11</v>
      </c>
      <c r="AF59" s="6"/>
      <c r="AG59" s="6"/>
      <c r="AH59" s="6"/>
    </row>
    <row r="60" spans="1:34" ht="15.75" customHeight="1" x14ac:dyDescent="0.2">
      <c r="A60" s="253">
        <v>53</v>
      </c>
      <c r="B60" s="252" t="s">
        <v>81</v>
      </c>
      <c r="C60" s="242">
        <v>10</v>
      </c>
      <c r="D60" s="249" t="s">
        <v>36</v>
      </c>
      <c r="E60" s="68"/>
      <c r="F60" s="261" t="s">
        <v>410</v>
      </c>
      <c r="G60" s="261" t="s">
        <v>395</v>
      </c>
      <c r="H60" s="68"/>
      <c r="I60" s="68"/>
      <c r="J60" s="147"/>
      <c r="K60" s="265" t="s">
        <v>397</v>
      </c>
      <c r="L60" s="263"/>
      <c r="M60" s="264" t="s">
        <v>398</v>
      </c>
      <c r="N60" s="124"/>
      <c r="O60" s="261" t="s">
        <v>400</v>
      </c>
      <c r="P60" s="261" t="s">
        <v>380</v>
      </c>
      <c r="Q60" s="263"/>
      <c r="R60" s="261" t="s">
        <v>402</v>
      </c>
      <c r="S60" s="147"/>
      <c r="T60" s="264" t="s">
        <v>404</v>
      </c>
      <c r="U60" s="221"/>
      <c r="V60" s="221"/>
      <c r="W60" s="221"/>
      <c r="X60" s="264" t="s">
        <v>408</v>
      </c>
      <c r="Y60" s="255"/>
      <c r="Z60" s="221"/>
      <c r="AA60" s="270" t="s">
        <v>307</v>
      </c>
      <c r="AB60" s="147"/>
      <c r="AC60" s="138"/>
      <c r="AD60" s="150">
        <f t="shared" si="1"/>
        <v>9</v>
      </c>
      <c r="AE60">
        <f t="shared" si="2"/>
        <v>10</v>
      </c>
      <c r="AF60" s="6"/>
      <c r="AG60" s="6"/>
      <c r="AH60" s="6"/>
    </row>
    <row r="61" spans="1:34" ht="15.75" customHeight="1" x14ac:dyDescent="0.2">
      <c r="A61" s="253">
        <v>54</v>
      </c>
      <c r="B61" s="252" t="s">
        <v>47</v>
      </c>
      <c r="C61" s="242">
        <v>10</v>
      </c>
      <c r="D61" s="249"/>
      <c r="E61" s="68"/>
      <c r="F61" s="261" t="s">
        <v>410</v>
      </c>
      <c r="G61" s="261" t="s">
        <v>395</v>
      </c>
      <c r="H61" s="261" t="s">
        <v>411</v>
      </c>
      <c r="I61" s="261" t="s">
        <v>319</v>
      </c>
      <c r="J61" s="264" t="s">
        <v>396</v>
      </c>
      <c r="K61" s="265" t="s">
        <v>397</v>
      </c>
      <c r="L61" s="264" t="s">
        <v>27</v>
      </c>
      <c r="M61" s="70"/>
      <c r="N61" s="261" t="s">
        <v>399</v>
      </c>
      <c r="O61" s="261" t="s">
        <v>400</v>
      </c>
      <c r="P61" s="142"/>
      <c r="Q61" s="264" t="s">
        <v>401</v>
      </c>
      <c r="R61" s="116"/>
      <c r="S61" s="263"/>
      <c r="T61" s="263"/>
      <c r="U61" s="131"/>
      <c r="V61" s="221"/>
      <c r="W61" s="131"/>
      <c r="X61" s="207"/>
      <c r="Y61" s="149"/>
      <c r="Z61" s="116"/>
      <c r="AA61" s="221"/>
      <c r="AB61" s="147"/>
      <c r="AC61" s="138"/>
      <c r="AD61" s="150">
        <f t="shared" si="1"/>
        <v>9</v>
      </c>
      <c r="AE61">
        <f t="shared" si="2"/>
        <v>10</v>
      </c>
    </row>
    <row r="62" spans="1:34" ht="15.75" customHeight="1" x14ac:dyDescent="0.2">
      <c r="A62" s="246"/>
      <c r="B62" s="252" t="s">
        <v>190</v>
      </c>
      <c r="C62" s="242">
        <v>10</v>
      </c>
      <c r="D62" s="249"/>
      <c r="E62" s="261"/>
      <c r="F62" s="68"/>
      <c r="G62" s="261" t="s">
        <v>395</v>
      </c>
      <c r="H62" s="261" t="s">
        <v>411</v>
      </c>
      <c r="I62" s="261" t="s">
        <v>319</v>
      </c>
      <c r="J62" s="264" t="s">
        <v>396</v>
      </c>
      <c r="K62" s="265" t="s">
        <v>397</v>
      </c>
      <c r="L62" s="147"/>
      <c r="M62" s="264" t="s">
        <v>398</v>
      </c>
      <c r="N62" s="147"/>
      <c r="O62" s="263"/>
      <c r="P62" s="147"/>
      <c r="Q62" s="264" t="s">
        <v>401</v>
      </c>
      <c r="R62" s="261" t="s">
        <v>402</v>
      </c>
      <c r="S62" s="124"/>
      <c r="T62" s="264" t="s">
        <v>404</v>
      </c>
      <c r="U62" s="176"/>
      <c r="V62" s="221"/>
      <c r="W62" s="264" t="s">
        <v>407</v>
      </c>
      <c r="X62" s="207"/>
      <c r="Y62" s="131"/>
      <c r="Z62" s="221"/>
      <c r="AA62" s="221"/>
      <c r="AB62" s="147"/>
      <c r="AC62" s="136"/>
      <c r="AD62" s="150">
        <f t="shared" si="1"/>
        <v>9</v>
      </c>
      <c r="AE62">
        <f t="shared" si="2"/>
        <v>10</v>
      </c>
    </row>
    <row r="63" spans="1:34" ht="15.75" customHeight="1" x14ac:dyDescent="0.2">
      <c r="A63" s="253"/>
      <c r="B63" s="252" t="s">
        <v>69</v>
      </c>
      <c r="C63" s="242">
        <v>10</v>
      </c>
      <c r="D63" s="249"/>
      <c r="E63" s="261" t="s">
        <v>394</v>
      </c>
      <c r="F63" s="68"/>
      <c r="G63" s="261" t="s">
        <v>395</v>
      </c>
      <c r="H63" s="261" t="s">
        <v>411</v>
      </c>
      <c r="I63" s="261" t="s">
        <v>319</v>
      </c>
      <c r="J63" s="147"/>
      <c r="K63" s="261" t="s">
        <v>397</v>
      </c>
      <c r="L63" s="264" t="s">
        <v>27</v>
      </c>
      <c r="M63" s="261" t="s">
        <v>398</v>
      </c>
      <c r="N63" s="264" t="s">
        <v>399</v>
      </c>
      <c r="O63" s="142"/>
      <c r="P63" s="264" t="s">
        <v>380</v>
      </c>
      <c r="Q63" s="263"/>
      <c r="R63" s="124"/>
      <c r="S63" s="263"/>
      <c r="T63" s="263"/>
      <c r="U63" s="221"/>
      <c r="V63" s="131"/>
      <c r="W63" s="221"/>
      <c r="X63" s="207"/>
      <c r="Y63" s="131"/>
      <c r="Z63" s="264" t="s">
        <v>306</v>
      </c>
      <c r="AA63" s="221"/>
      <c r="AB63" s="147"/>
      <c r="AC63" s="138"/>
      <c r="AD63" s="150">
        <f t="shared" si="1"/>
        <v>8</v>
      </c>
      <c r="AE63">
        <f t="shared" si="2"/>
        <v>10</v>
      </c>
    </row>
    <row r="64" spans="1:34" ht="15.75" customHeight="1" x14ac:dyDescent="0.2">
      <c r="A64" s="246">
        <v>57</v>
      </c>
      <c r="B64" s="250" t="s">
        <v>94</v>
      </c>
      <c r="C64" s="242">
        <v>9</v>
      </c>
      <c r="D64" s="249" t="s">
        <v>19</v>
      </c>
      <c r="E64" s="261"/>
      <c r="F64" s="68"/>
      <c r="G64" s="261"/>
      <c r="H64" s="68"/>
      <c r="I64" s="70"/>
      <c r="J64" s="263"/>
      <c r="K64" s="263"/>
      <c r="L64" s="263"/>
      <c r="M64" s="221"/>
      <c r="N64" s="147"/>
      <c r="O64" s="263"/>
      <c r="P64" s="263"/>
      <c r="Q64" s="124"/>
      <c r="R64" s="261" t="s">
        <v>402</v>
      </c>
      <c r="S64" s="261" t="s">
        <v>403</v>
      </c>
      <c r="T64" s="261" t="s">
        <v>404</v>
      </c>
      <c r="U64" s="261" t="s">
        <v>405</v>
      </c>
      <c r="V64" s="131"/>
      <c r="W64" s="131"/>
      <c r="X64" s="264" t="s">
        <v>408</v>
      </c>
      <c r="Y64" s="255"/>
      <c r="Z64" s="264" t="s">
        <v>306</v>
      </c>
      <c r="AA64" s="271" t="s">
        <v>307</v>
      </c>
      <c r="AB64" s="270" t="s">
        <v>308</v>
      </c>
      <c r="AC64" s="270" t="s">
        <v>286</v>
      </c>
      <c r="AD64" s="150">
        <f t="shared" si="1"/>
        <v>9</v>
      </c>
      <c r="AE64">
        <f t="shared" si="2"/>
        <v>9</v>
      </c>
    </row>
    <row r="65" spans="1:31" ht="15.75" customHeight="1" x14ac:dyDescent="0.2">
      <c r="A65" s="253"/>
      <c r="B65" s="252" t="s">
        <v>182</v>
      </c>
      <c r="C65" s="242">
        <v>9</v>
      </c>
      <c r="D65" s="251" t="s">
        <v>19</v>
      </c>
      <c r="E65" s="68"/>
      <c r="F65" s="261" t="s">
        <v>410</v>
      </c>
      <c r="G65" s="261" t="s">
        <v>395</v>
      </c>
      <c r="H65" s="261" t="s">
        <v>411</v>
      </c>
      <c r="I65" s="68"/>
      <c r="J65" s="142"/>
      <c r="K65" s="263"/>
      <c r="L65" s="264" t="s">
        <v>27</v>
      </c>
      <c r="M65" s="141"/>
      <c r="N65" s="142"/>
      <c r="O65" s="264" t="s">
        <v>400</v>
      </c>
      <c r="P65" s="264" t="s">
        <v>380</v>
      </c>
      <c r="Q65" s="263"/>
      <c r="R65" s="124"/>
      <c r="S65" s="261" t="s">
        <v>403</v>
      </c>
      <c r="T65" s="147"/>
      <c r="U65" s="176"/>
      <c r="V65" s="131"/>
      <c r="W65" s="264" t="s">
        <v>407</v>
      </c>
      <c r="X65" s="207"/>
      <c r="Y65" s="131"/>
      <c r="Z65" s="264" t="s">
        <v>306</v>
      </c>
      <c r="AA65" s="221"/>
      <c r="AB65" s="147"/>
      <c r="AC65" s="138"/>
      <c r="AD65" s="150">
        <f t="shared" si="1"/>
        <v>8</v>
      </c>
      <c r="AE65">
        <f t="shared" si="2"/>
        <v>9</v>
      </c>
    </row>
    <row r="66" spans="1:31" ht="15.75" customHeight="1" x14ac:dyDescent="0.2">
      <c r="A66" s="246"/>
      <c r="B66" s="252" t="s">
        <v>223</v>
      </c>
      <c r="C66" s="242">
        <v>9</v>
      </c>
      <c r="D66" s="249" t="s">
        <v>19</v>
      </c>
      <c r="E66" s="261" t="s">
        <v>394</v>
      </c>
      <c r="F66" s="68"/>
      <c r="G66" s="68"/>
      <c r="H66" s="261" t="s">
        <v>411</v>
      </c>
      <c r="I66" s="261" t="s">
        <v>319</v>
      </c>
      <c r="J66" s="147"/>
      <c r="K66" s="261" t="s">
        <v>397</v>
      </c>
      <c r="L66" s="264" t="s">
        <v>27</v>
      </c>
      <c r="M66" s="221"/>
      <c r="N66" s="263"/>
      <c r="O66" s="147"/>
      <c r="P66" s="147"/>
      <c r="Q66" s="147"/>
      <c r="R66" s="264" t="s">
        <v>402</v>
      </c>
      <c r="S66" s="264" t="s">
        <v>403</v>
      </c>
      <c r="T66" s="147"/>
      <c r="U66" s="261" t="s">
        <v>405</v>
      </c>
      <c r="V66" s="221"/>
      <c r="W66" s="221"/>
      <c r="X66" s="136"/>
      <c r="Y66" s="255"/>
      <c r="Z66" s="264" t="s">
        <v>306</v>
      </c>
      <c r="AA66" s="221"/>
      <c r="AB66" s="147"/>
      <c r="AC66" s="138"/>
      <c r="AD66" s="150">
        <f t="shared" si="1"/>
        <v>8</v>
      </c>
      <c r="AE66">
        <f t="shared" si="2"/>
        <v>9</v>
      </c>
    </row>
    <row r="67" spans="1:31" ht="15.75" customHeight="1" x14ac:dyDescent="0.2">
      <c r="A67" s="246">
        <v>60</v>
      </c>
      <c r="B67" s="250" t="s">
        <v>57</v>
      </c>
      <c r="C67" s="242">
        <v>9</v>
      </c>
      <c r="D67" s="251"/>
      <c r="E67" s="261"/>
      <c r="F67" s="68"/>
      <c r="G67" s="261"/>
      <c r="H67" s="68"/>
      <c r="I67" s="70"/>
      <c r="J67" s="263"/>
      <c r="K67" s="263"/>
      <c r="L67" s="263"/>
      <c r="M67" s="176"/>
      <c r="N67" s="147"/>
      <c r="O67" s="261" t="s">
        <v>400</v>
      </c>
      <c r="P67" s="263"/>
      <c r="Q67" s="261" t="s">
        <v>401</v>
      </c>
      <c r="R67" s="264" t="s">
        <v>402</v>
      </c>
      <c r="S67" s="147"/>
      <c r="T67" s="264" t="s">
        <v>404</v>
      </c>
      <c r="U67" s="131"/>
      <c r="V67" s="264" t="s">
        <v>406</v>
      </c>
      <c r="W67" s="264" t="s">
        <v>407</v>
      </c>
      <c r="X67" s="136"/>
      <c r="Y67" s="264" t="s">
        <v>305</v>
      </c>
      <c r="Z67" s="221"/>
      <c r="AA67" s="271" t="s">
        <v>307</v>
      </c>
      <c r="AB67" s="270" t="s">
        <v>308</v>
      </c>
      <c r="AC67" s="136"/>
      <c r="AD67" s="150">
        <f t="shared" si="1"/>
        <v>9</v>
      </c>
      <c r="AE67">
        <f t="shared" si="2"/>
        <v>9</v>
      </c>
    </row>
    <row r="68" spans="1:31" ht="15.75" customHeight="1" x14ac:dyDescent="0.2">
      <c r="A68" s="253"/>
      <c r="B68" s="252" t="s">
        <v>130</v>
      </c>
      <c r="C68" s="242">
        <v>9</v>
      </c>
      <c r="D68" s="249"/>
      <c r="E68" s="68"/>
      <c r="F68" s="261" t="s">
        <v>410</v>
      </c>
      <c r="G68" s="68"/>
      <c r="H68" s="261" t="s">
        <v>411</v>
      </c>
      <c r="I68" s="70"/>
      <c r="J68" s="147"/>
      <c r="K68" s="59"/>
      <c r="L68" s="264" t="s">
        <v>27</v>
      </c>
      <c r="M68" s="131"/>
      <c r="N68" s="264" t="s">
        <v>399</v>
      </c>
      <c r="O68" s="142"/>
      <c r="P68" s="261" t="s">
        <v>380</v>
      </c>
      <c r="Q68" s="124"/>
      <c r="R68" s="264" t="s">
        <v>402</v>
      </c>
      <c r="S68" s="147"/>
      <c r="T68" s="147"/>
      <c r="U68" s="221"/>
      <c r="V68" s="131"/>
      <c r="W68" s="38"/>
      <c r="X68" s="207"/>
      <c r="Y68" s="264" t="s">
        <v>305</v>
      </c>
      <c r="Z68" s="264" t="s">
        <v>306</v>
      </c>
      <c r="AA68" s="127"/>
      <c r="AB68" s="138"/>
      <c r="AC68" s="270" t="s">
        <v>286</v>
      </c>
      <c r="AD68" s="150">
        <f t="shared" si="1"/>
        <v>8</v>
      </c>
      <c r="AE68">
        <f t="shared" si="2"/>
        <v>9</v>
      </c>
    </row>
    <row r="69" spans="1:31" ht="15.75" customHeight="1" x14ac:dyDescent="0.2">
      <c r="A69" s="253"/>
      <c r="B69" s="252" t="s">
        <v>413</v>
      </c>
      <c r="C69" s="242">
        <v>9</v>
      </c>
      <c r="D69" s="249"/>
      <c r="E69" s="261" t="s">
        <v>394</v>
      </c>
      <c r="F69" s="261" t="s">
        <v>410</v>
      </c>
      <c r="G69" s="68"/>
      <c r="H69" s="68"/>
      <c r="I69" s="68"/>
      <c r="J69" s="147"/>
      <c r="K69" s="207"/>
      <c r="L69" s="263"/>
      <c r="M69" s="264" t="s">
        <v>398</v>
      </c>
      <c r="N69" s="261" t="s">
        <v>399</v>
      </c>
      <c r="O69" s="142"/>
      <c r="P69" s="263"/>
      <c r="Q69" s="147"/>
      <c r="R69" s="264" t="s">
        <v>402</v>
      </c>
      <c r="S69" s="147"/>
      <c r="T69" s="265" t="s">
        <v>404</v>
      </c>
      <c r="U69" s="221"/>
      <c r="V69" s="264" t="s">
        <v>406</v>
      </c>
      <c r="W69" s="221"/>
      <c r="X69" s="207"/>
      <c r="Y69" s="131"/>
      <c r="Z69" s="221"/>
      <c r="AA69" s="270" t="s">
        <v>307</v>
      </c>
      <c r="AB69" s="270" t="s">
        <v>308</v>
      </c>
      <c r="AC69" s="138"/>
      <c r="AD69" s="150">
        <f t="shared" si="1"/>
        <v>8</v>
      </c>
      <c r="AE69">
        <f t="shared" si="2"/>
        <v>9</v>
      </c>
    </row>
    <row r="70" spans="1:31" ht="15.75" customHeight="1" x14ac:dyDescent="0.2">
      <c r="A70" s="246"/>
      <c r="B70" s="252" t="s">
        <v>150</v>
      </c>
      <c r="C70" s="245">
        <v>9</v>
      </c>
      <c r="D70" s="249"/>
      <c r="E70" s="261" t="s">
        <v>394</v>
      </c>
      <c r="F70" s="261" t="s">
        <v>410</v>
      </c>
      <c r="G70" s="261" t="s">
        <v>395</v>
      </c>
      <c r="H70" s="68"/>
      <c r="I70" s="68"/>
      <c r="J70" s="147"/>
      <c r="K70" s="263"/>
      <c r="L70" s="263"/>
      <c r="M70" s="264" t="s">
        <v>398</v>
      </c>
      <c r="N70" s="147"/>
      <c r="O70" s="124"/>
      <c r="P70" s="264" t="s">
        <v>380</v>
      </c>
      <c r="Q70" s="147"/>
      <c r="R70" s="70"/>
      <c r="S70" s="147"/>
      <c r="T70" s="147"/>
      <c r="U70" s="131"/>
      <c r="V70" s="221"/>
      <c r="W70" s="264" t="s">
        <v>407</v>
      </c>
      <c r="X70" s="265" t="s">
        <v>408</v>
      </c>
      <c r="Y70" s="134"/>
      <c r="Z70" s="264" t="s">
        <v>306</v>
      </c>
      <c r="AA70" s="221"/>
      <c r="AB70" s="207"/>
      <c r="AC70" s="138"/>
      <c r="AD70" s="150">
        <f t="shared" si="1"/>
        <v>6</v>
      </c>
      <c r="AE70">
        <f t="shared" si="2"/>
        <v>8</v>
      </c>
    </row>
    <row r="71" spans="1:31" ht="15.75" customHeight="1" x14ac:dyDescent="0.2">
      <c r="A71" s="128">
        <v>64</v>
      </c>
      <c r="B71" s="252" t="s">
        <v>127</v>
      </c>
      <c r="C71" s="242">
        <v>8</v>
      </c>
      <c r="D71" s="249" t="s">
        <v>36</v>
      </c>
      <c r="E71" s="261" t="s">
        <v>394</v>
      </c>
      <c r="F71" s="261" t="s">
        <v>410</v>
      </c>
      <c r="G71" s="68"/>
      <c r="H71" s="261" t="s">
        <v>411</v>
      </c>
      <c r="I71" s="115"/>
      <c r="J71" s="147"/>
      <c r="K71" s="263"/>
      <c r="L71" s="147"/>
      <c r="M71" s="176"/>
      <c r="N71" s="264" t="s">
        <v>399</v>
      </c>
      <c r="O71" s="264" t="s">
        <v>400</v>
      </c>
      <c r="P71" s="147"/>
      <c r="Q71" s="263"/>
      <c r="R71" s="263"/>
      <c r="S71" s="207"/>
      <c r="T71" s="207"/>
      <c r="U71" s="261" t="s">
        <v>405</v>
      </c>
      <c r="V71" s="38"/>
      <c r="W71" s="264" t="s">
        <v>407</v>
      </c>
      <c r="X71" s="207"/>
      <c r="Y71" s="149"/>
      <c r="Z71" s="264" t="s">
        <v>306</v>
      </c>
      <c r="AA71" s="221"/>
      <c r="AB71" s="138"/>
      <c r="AC71" s="138"/>
      <c r="AD71" s="150">
        <f t="shared" si="1"/>
        <v>7</v>
      </c>
      <c r="AE71">
        <f t="shared" si="2"/>
        <v>8</v>
      </c>
    </row>
    <row r="72" spans="1:31" ht="15.75" customHeight="1" x14ac:dyDescent="0.2">
      <c r="A72" s="246"/>
      <c r="B72" s="250" t="s">
        <v>245</v>
      </c>
      <c r="C72" s="242">
        <v>8</v>
      </c>
      <c r="D72" s="249" t="s">
        <v>36</v>
      </c>
      <c r="E72" s="261"/>
      <c r="F72" s="68"/>
      <c r="G72" s="261"/>
      <c r="H72" s="68"/>
      <c r="I72" s="233"/>
      <c r="J72" s="147"/>
      <c r="K72" s="207"/>
      <c r="L72" s="147"/>
      <c r="M72" s="221"/>
      <c r="N72" s="147"/>
      <c r="O72" s="147"/>
      <c r="P72" s="207"/>
      <c r="Q72" s="124"/>
      <c r="R72" s="264" t="s">
        <v>402</v>
      </c>
      <c r="S72" s="264" t="s">
        <v>403</v>
      </c>
      <c r="T72" s="261" t="s">
        <v>404</v>
      </c>
      <c r="U72" s="141"/>
      <c r="V72" s="264" t="s">
        <v>406</v>
      </c>
      <c r="W72" s="264" t="s">
        <v>407</v>
      </c>
      <c r="X72" s="138"/>
      <c r="Y72" s="255"/>
      <c r="Z72" s="264" t="s">
        <v>306</v>
      </c>
      <c r="AA72" s="221"/>
      <c r="AB72" s="270" t="s">
        <v>308</v>
      </c>
      <c r="AC72" s="270" t="s">
        <v>286</v>
      </c>
      <c r="AD72" s="150">
        <f t="shared" si="1"/>
        <v>8</v>
      </c>
      <c r="AE72">
        <f t="shared" si="2"/>
        <v>8</v>
      </c>
    </row>
    <row r="73" spans="1:31" ht="15.75" customHeight="1" x14ac:dyDescent="0.2">
      <c r="A73" s="253"/>
      <c r="B73" s="252" t="s">
        <v>110</v>
      </c>
      <c r="C73" s="242">
        <v>8</v>
      </c>
      <c r="D73" s="249" t="s">
        <v>36</v>
      </c>
      <c r="E73" s="68"/>
      <c r="F73" s="261" t="s">
        <v>410</v>
      </c>
      <c r="G73" s="261" t="s">
        <v>395</v>
      </c>
      <c r="H73" s="261" t="s">
        <v>411</v>
      </c>
      <c r="I73" s="262" t="s">
        <v>319</v>
      </c>
      <c r="J73" s="264" t="s">
        <v>396</v>
      </c>
      <c r="K73" s="265" t="s">
        <v>397</v>
      </c>
      <c r="L73" s="142"/>
      <c r="M73" s="131"/>
      <c r="N73" s="264" t="s">
        <v>399</v>
      </c>
      <c r="O73" s="116"/>
      <c r="P73" s="70"/>
      <c r="Q73" s="116"/>
      <c r="R73" s="122"/>
      <c r="S73" s="264" t="s">
        <v>403</v>
      </c>
      <c r="T73" s="263"/>
      <c r="U73" s="131"/>
      <c r="V73" s="131"/>
      <c r="W73" s="131"/>
      <c r="X73" s="136"/>
      <c r="Y73" s="131"/>
      <c r="Z73" s="221"/>
      <c r="AA73" s="131"/>
      <c r="AB73" s="138"/>
      <c r="AC73" s="138"/>
      <c r="AD73" s="150">
        <f t="shared" ref="AD73:AD136" si="3">COUNTA(F73:I73,K73:O73,Q73:AC73)</f>
        <v>7</v>
      </c>
      <c r="AE73">
        <f t="shared" ref="AE73:AE136" si="4">COUNTA(E73:AC73)</f>
        <v>8</v>
      </c>
    </row>
    <row r="74" spans="1:31" ht="15.75" customHeight="1" x14ac:dyDescent="0.2">
      <c r="A74" s="253">
        <v>67</v>
      </c>
      <c r="B74" s="252" t="s">
        <v>189</v>
      </c>
      <c r="C74" s="242">
        <v>8</v>
      </c>
      <c r="D74" s="249"/>
      <c r="E74" s="68"/>
      <c r="F74" s="261"/>
      <c r="G74" s="261" t="s">
        <v>395</v>
      </c>
      <c r="H74" s="261" t="s">
        <v>411</v>
      </c>
      <c r="I74" s="68"/>
      <c r="J74" s="147"/>
      <c r="K74" s="133"/>
      <c r="L74" s="147"/>
      <c r="M74" s="142"/>
      <c r="N74" s="124"/>
      <c r="O74" s="264" t="s">
        <v>400</v>
      </c>
      <c r="P74" s="124"/>
      <c r="Q74" s="124"/>
      <c r="R74" s="122"/>
      <c r="S74" s="122"/>
      <c r="T74" s="264" t="s">
        <v>404</v>
      </c>
      <c r="U74" s="265" t="s">
        <v>405</v>
      </c>
      <c r="V74" s="264" t="s">
        <v>406</v>
      </c>
      <c r="W74" s="131"/>
      <c r="X74" s="207"/>
      <c r="Y74" s="264" t="s">
        <v>305</v>
      </c>
      <c r="Z74" s="221"/>
      <c r="AA74" s="270" t="s">
        <v>307</v>
      </c>
      <c r="AB74" s="138"/>
      <c r="AC74" s="138"/>
      <c r="AD74" s="150">
        <f t="shared" si="3"/>
        <v>8</v>
      </c>
      <c r="AE74">
        <f t="shared" si="4"/>
        <v>8</v>
      </c>
    </row>
    <row r="75" spans="1:31" ht="15.75" customHeight="1" x14ac:dyDescent="0.2">
      <c r="A75" s="253"/>
      <c r="B75" s="250" t="s">
        <v>132</v>
      </c>
      <c r="C75" s="242">
        <v>8</v>
      </c>
      <c r="D75" s="249"/>
      <c r="E75" s="261"/>
      <c r="F75" s="68"/>
      <c r="G75" s="68"/>
      <c r="H75" s="261" t="s">
        <v>411</v>
      </c>
      <c r="I75" s="115"/>
      <c r="J75" s="147"/>
      <c r="K75" s="261" t="s">
        <v>397</v>
      </c>
      <c r="L75" s="147"/>
      <c r="M75" s="264" t="s">
        <v>398</v>
      </c>
      <c r="N75" s="142"/>
      <c r="O75" s="124"/>
      <c r="P75" s="147"/>
      <c r="Q75" s="116"/>
      <c r="R75" s="124"/>
      <c r="S75" s="124"/>
      <c r="T75" s="124"/>
      <c r="U75" s="264" t="s">
        <v>405</v>
      </c>
      <c r="V75" s="264" t="s">
        <v>406</v>
      </c>
      <c r="W75" s="131"/>
      <c r="X75" s="265" t="s">
        <v>408</v>
      </c>
      <c r="Y75" s="131"/>
      <c r="Z75" s="221"/>
      <c r="AA75" s="149"/>
      <c r="AB75" s="270" t="s">
        <v>308</v>
      </c>
      <c r="AC75" s="270" t="s">
        <v>286</v>
      </c>
      <c r="AD75" s="150">
        <f t="shared" si="3"/>
        <v>8</v>
      </c>
      <c r="AE75">
        <f t="shared" si="4"/>
        <v>8</v>
      </c>
    </row>
    <row r="76" spans="1:31" ht="15.75" customHeight="1" x14ac:dyDescent="0.2">
      <c r="A76" s="246"/>
      <c r="B76" s="252" t="s">
        <v>177</v>
      </c>
      <c r="C76" s="242">
        <v>8</v>
      </c>
      <c r="D76" s="249"/>
      <c r="E76" s="68"/>
      <c r="F76" s="261" t="s">
        <v>410</v>
      </c>
      <c r="G76" s="261" t="s">
        <v>395</v>
      </c>
      <c r="H76" s="68"/>
      <c r="I76" s="261" t="s">
        <v>319</v>
      </c>
      <c r="J76" s="124"/>
      <c r="K76" s="265" t="s">
        <v>397</v>
      </c>
      <c r="L76" s="124"/>
      <c r="M76" s="261" t="s">
        <v>398</v>
      </c>
      <c r="N76" s="263"/>
      <c r="O76" s="264" t="s">
        <v>400</v>
      </c>
      <c r="P76" s="124"/>
      <c r="Q76" s="147"/>
      <c r="R76" s="147"/>
      <c r="S76" s="147"/>
      <c r="T76" s="147"/>
      <c r="U76" s="261" t="s">
        <v>405</v>
      </c>
      <c r="V76" s="264" t="s">
        <v>406</v>
      </c>
      <c r="W76" s="131"/>
      <c r="X76" s="136"/>
      <c r="Y76" s="131"/>
      <c r="Z76" s="221"/>
      <c r="AA76" s="221"/>
      <c r="AB76" s="147"/>
      <c r="AC76" s="138"/>
      <c r="AD76" s="150">
        <f t="shared" si="3"/>
        <v>8</v>
      </c>
      <c r="AE76">
        <f t="shared" si="4"/>
        <v>8</v>
      </c>
    </row>
    <row r="77" spans="1:31" ht="15.75" customHeight="1" x14ac:dyDescent="0.2">
      <c r="A77" s="253">
        <v>70</v>
      </c>
      <c r="B77" s="252" t="s">
        <v>254</v>
      </c>
      <c r="C77" s="242">
        <v>7</v>
      </c>
      <c r="D77" s="249" t="s">
        <v>36</v>
      </c>
      <c r="E77" s="261" t="s">
        <v>394</v>
      </c>
      <c r="F77" s="68"/>
      <c r="G77" s="261" t="s">
        <v>395</v>
      </c>
      <c r="H77" s="68"/>
      <c r="I77" s="115"/>
      <c r="J77" s="147"/>
      <c r="K77" s="263"/>
      <c r="L77" s="263"/>
      <c r="M77" s="131"/>
      <c r="N77" s="264" t="s">
        <v>399</v>
      </c>
      <c r="O77" s="124"/>
      <c r="P77" s="147" t="s">
        <v>19</v>
      </c>
      <c r="Q77" s="124"/>
      <c r="R77" s="116"/>
      <c r="S77" s="264" t="s">
        <v>403</v>
      </c>
      <c r="T77" s="264" t="s">
        <v>404</v>
      </c>
      <c r="U77" s="221"/>
      <c r="V77" s="221"/>
      <c r="W77" s="264" t="s">
        <v>407</v>
      </c>
      <c r="X77" s="136"/>
      <c r="Y77" s="264" t="s">
        <v>305</v>
      </c>
      <c r="Z77" s="221"/>
      <c r="AA77" s="149"/>
      <c r="AB77" s="116"/>
      <c r="AC77" s="138"/>
      <c r="AD77" s="150">
        <f t="shared" si="3"/>
        <v>6</v>
      </c>
      <c r="AE77">
        <f t="shared" si="4"/>
        <v>8</v>
      </c>
    </row>
    <row r="78" spans="1:31" ht="15.75" customHeight="1" x14ac:dyDescent="0.2">
      <c r="A78" s="246">
        <v>71</v>
      </c>
      <c r="B78" s="250" t="s">
        <v>141</v>
      </c>
      <c r="C78" s="242">
        <v>7</v>
      </c>
      <c r="D78" s="249" t="s">
        <v>19</v>
      </c>
      <c r="E78" s="261"/>
      <c r="F78" s="68"/>
      <c r="G78" s="261"/>
      <c r="H78" s="68"/>
      <c r="I78" s="233"/>
      <c r="J78" s="147"/>
      <c r="K78" s="207"/>
      <c r="L78" s="147"/>
      <c r="M78" s="221"/>
      <c r="N78" s="263"/>
      <c r="O78" s="147"/>
      <c r="P78" s="147"/>
      <c r="Q78" s="124"/>
      <c r="R78" s="264" t="s">
        <v>402</v>
      </c>
      <c r="S78" s="147"/>
      <c r="T78" s="261" t="s">
        <v>404</v>
      </c>
      <c r="U78" s="264" t="s">
        <v>405</v>
      </c>
      <c r="V78" s="131"/>
      <c r="W78" s="131"/>
      <c r="X78" s="264" t="s">
        <v>408</v>
      </c>
      <c r="Y78" s="255"/>
      <c r="Z78" s="221"/>
      <c r="AA78" s="270" t="s">
        <v>307</v>
      </c>
      <c r="AB78" s="270" t="s">
        <v>308</v>
      </c>
      <c r="AC78" s="270" t="s">
        <v>286</v>
      </c>
      <c r="AD78" s="150">
        <f t="shared" si="3"/>
        <v>7</v>
      </c>
      <c r="AE78">
        <f t="shared" si="4"/>
        <v>7</v>
      </c>
    </row>
    <row r="79" spans="1:31" ht="15.75" customHeight="1" x14ac:dyDescent="0.2">
      <c r="A79" s="246"/>
      <c r="B79" s="252" t="s">
        <v>196</v>
      </c>
      <c r="C79" s="242">
        <v>7</v>
      </c>
      <c r="D79" s="249" t="s">
        <v>19</v>
      </c>
      <c r="E79" s="261"/>
      <c r="F79" s="68"/>
      <c r="G79" s="261" t="s">
        <v>395</v>
      </c>
      <c r="H79" s="261" t="s">
        <v>411</v>
      </c>
      <c r="I79" s="70"/>
      <c r="J79" s="147"/>
      <c r="K79" s="265" t="s">
        <v>397</v>
      </c>
      <c r="L79" s="147"/>
      <c r="M79" s="221"/>
      <c r="N79" s="263"/>
      <c r="O79" s="147"/>
      <c r="P79" s="147" t="s">
        <v>36</v>
      </c>
      <c r="Q79" s="124"/>
      <c r="R79" s="124"/>
      <c r="S79" s="124"/>
      <c r="T79" s="261" t="s">
        <v>404</v>
      </c>
      <c r="U79" s="264" t="s">
        <v>405</v>
      </c>
      <c r="V79" s="221"/>
      <c r="W79" s="221"/>
      <c r="X79" s="136"/>
      <c r="Y79" s="131"/>
      <c r="Z79" s="177"/>
      <c r="AA79" s="149"/>
      <c r="AB79" s="138"/>
      <c r="AC79" s="138"/>
      <c r="AD79" s="150">
        <f t="shared" si="3"/>
        <v>5</v>
      </c>
      <c r="AE79">
        <f t="shared" si="4"/>
        <v>6</v>
      </c>
    </row>
    <row r="80" spans="1:31" ht="15.75" customHeight="1" x14ac:dyDescent="0.2">
      <c r="A80" s="246">
        <v>73</v>
      </c>
      <c r="B80" s="252" t="s">
        <v>257</v>
      </c>
      <c r="C80" s="242">
        <v>7</v>
      </c>
      <c r="D80" s="249"/>
      <c r="E80" s="261"/>
      <c r="F80" s="68"/>
      <c r="G80" s="261"/>
      <c r="H80" s="261" t="s">
        <v>411</v>
      </c>
      <c r="I80" s="70"/>
      <c r="J80" s="147"/>
      <c r="K80" s="261" t="s">
        <v>397</v>
      </c>
      <c r="L80" s="147"/>
      <c r="M80" s="264" t="s">
        <v>398</v>
      </c>
      <c r="N80" s="264" t="s">
        <v>399</v>
      </c>
      <c r="O80" s="124"/>
      <c r="P80" s="124"/>
      <c r="Q80" s="124"/>
      <c r="R80" s="147"/>
      <c r="S80" s="261" t="s">
        <v>403</v>
      </c>
      <c r="T80" s="142"/>
      <c r="U80" s="221"/>
      <c r="V80" s="264" t="s">
        <v>406</v>
      </c>
      <c r="W80" s="221"/>
      <c r="X80" s="265" t="s">
        <v>408</v>
      </c>
      <c r="Y80" s="255"/>
      <c r="Z80" s="116"/>
      <c r="AA80" s="221"/>
      <c r="AB80" s="138"/>
      <c r="AC80" s="138"/>
      <c r="AD80" s="150">
        <f t="shared" si="3"/>
        <v>7</v>
      </c>
      <c r="AE80">
        <f t="shared" si="4"/>
        <v>7</v>
      </c>
    </row>
    <row r="81" spans="1:31" ht="15.75" customHeight="1" x14ac:dyDescent="0.2">
      <c r="A81" s="253">
        <v>74</v>
      </c>
      <c r="B81" s="252" t="s">
        <v>161</v>
      </c>
      <c r="C81" s="242">
        <v>6</v>
      </c>
      <c r="D81" s="249" t="s">
        <v>19</v>
      </c>
      <c r="E81" s="261" t="s">
        <v>394</v>
      </c>
      <c r="F81" s="261" t="s">
        <v>410</v>
      </c>
      <c r="G81" s="68"/>
      <c r="H81" s="68"/>
      <c r="I81" s="68"/>
      <c r="J81" s="147"/>
      <c r="K81" s="263"/>
      <c r="L81" s="147"/>
      <c r="M81" s="141"/>
      <c r="N81" s="263"/>
      <c r="O81" s="147"/>
      <c r="P81" s="147"/>
      <c r="Q81" s="116"/>
      <c r="R81" s="261" t="s">
        <v>402</v>
      </c>
      <c r="S81" s="124"/>
      <c r="T81" s="147"/>
      <c r="U81" s="131"/>
      <c r="V81" s="131"/>
      <c r="W81" s="131"/>
      <c r="X81" s="265" t="s">
        <v>408</v>
      </c>
      <c r="Y81" s="264" t="s">
        <v>305</v>
      </c>
      <c r="Z81" s="264" t="s">
        <v>306</v>
      </c>
      <c r="AA81" s="149"/>
      <c r="AB81" s="138"/>
      <c r="AC81" s="138"/>
      <c r="AD81" s="150">
        <f t="shared" si="3"/>
        <v>5</v>
      </c>
      <c r="AE81">
        <f t="shared" si="4"/>
        <v>6</v>
      </c>
    </row>
    <row r="82" spans="1:31" ht="15.75" customHeight="1" x14ac:dyDescent="0.2">
      <c r="A82" s="128"/>
      <c r="B82" s="252" t="s">
        <v>366</v>
      </c>
      <c r="C82" s="242">
        <v>6</v>
      </c>
      <c r="D82" s="249" t="s">
        <v>19</v>
      </c>
      <c r="E82" s="58"/>
      <c r="F82" s="261" t="s">
        <v>410</v>
      </c>
      <c r="G82" s="68"/>
      <c r="H82" s="261" t="s">
        <v>411</v>
      </c>
      <c r="I82" s="68"/>
      <c r="J82" s="124"/>
      <c r="K82" s="263"/>
      <c r="L82" s="124"/>
      <c r="M82" s="141"/>
      <c r="N82" s="147"/>
      <c r="O82" s="147"/>
      <c r="P82" s="264" t="s">
        <v>380</v>
      </c>
      <c r="Q82" s="147"/>
      <c r="R82" s="147"/>
      <c r="S82" s="147"/>
      <c r="T82" s="264" t="s">
        <v>404</v>
      </c>
      <c r="U82" s="221"/>
      <c r="V82" s="221"/>
      <c r="W82" s="221"/>
      <c r="X82" s="207"/>
      <c r="Y82" s="255"/>
      <c r="Z82" s="221"/>
      <c r="AA82" s="221"/>
      <c r="AB82" s="147"/>
      <c r="AC82" s="138"/>
      <c r="AD82" s="150">
        <f t="shared" si="3"/>
        <v>3</v>
      </c>
      <c r="AE82">
        <f t="shared" si="4"/>
        <v>4</v>
      </c>
    </row>
    <row r="83" spans="1:31" ht="15.75" customHeight="1" x14ac:dyDescent="0.2">
      <c r="A83" s="253">
        <v>76</v>
      </c>
      <c r="B83" s="252" t="s">
        <v>126</v>
      </c>
      <c r="C83" s="242">
        <v>6</v>
      </c>
      <c r="D83" s="249"/>
      <c r="E83" s="261"/>
      <c r="F83" s="68"/>
      <c r="G83" s="68"/>
      <c r="H83" s="68"/>
      <c r="I83" s="115"/>
      <c r="J83" s="147"/>
      <c r="K83" s="147"/>
      <c r="L83" s="147"/>
      <c r="M83" s="141"/>
      <c r="N83" s="264" t="s">
        <v>399</v>
      </c>
      <c r="O83" s="261" t="s">
        <v>400</v>
      </c>
      <c r="P83" s="264" t="s">
        <v>380</v>
      </c>
      <c r="Q83" s="124"/>
      <c r="R83" s="264" t="s">
        <v>402</v>
      </c>
      <c r="S83" s="147"/>
      <c r="T83" s="147"/>
      <c r="U83" s="141"/>
      <c r="V83" s="131"/>
      <c r="W83" s="131"/>
      <c r="X83" s="207"/>
      <c r="Y83" s="255"/>
      <c r="Z83" s="264" t="s">
        <v>306</v>
      </c>
      <c r="AA83" s="221"/>
      <c r="AB83" s="270" t="s">
        <v>308</v>
      </c>
      <c r="AC83" s="138"/>
      <c r="AD83" s="150">
        <f t="shared" si="3"/>
        <v>5</v>
      </c>
      <c r="AE83">
        <f t="shared" si="4"/>
        <v>6</v>
      </c>
    </row>
    <row r="84" spans="1:31" ht="15.75" customHeight="1" x14ac:dyDescent="0.2">
      <c r="A84" s="253"/>
      <c r="B84" s="252" t="s">
        <v>367</v>
      </c>
      <c r="C84" s="242">
        <v>6</v>
      </c>
      <c r="D84" s="249"/>
      <c r="E84" s="68"/>
      <c r="F84" s="261" t="s">
        <v>410</v>
      </c>
      <c r="G84" s="261" t="s">
        <v>395</v>
      </c>
      <c r="H84" s="68"/>
      <c r="I84" s="68"/>
      <c r="J84" s="124"/>
      <c r="K84" s="265" t="s">
        <v>397</v>
      </c>
      <c r="L84" s="264" t="s">
        <v>27</v>
      </c>
      <c r="M84" s="176"/>
      <c r="N84" s="261" t="s">
        <v>399</v>
      </c>
      <c r="O84" s="264" t="s">
        <v>400</v>
      </c>
      <c r="P84" s="147"/>
      <c r="Q84" s="116"/>
      <c r="R84" s="124"/>
      <c r="S84" s="124"/>
      <c r="T84" s="124"/>
      <c r="U84" s="131"/>
      <c r="V84" s="131"/>
      <c r="W84" s="131"/>
      <c r="X84" s="138"/>
      <c r="Y84" s="131"/>
      <c r="Z84" s="221"/>
      <c r="AA84" s="149"/>
      <c r="AB84" s="116"/>
      <c r="AC84" s="138"/>
      <c r="AD84" s="150">
        <f t="shared" si="3"/>
        <v>6</v>
      </c>
      <c r="AE84">
        <f t="shared" si="4"/>
        <v>6</v>
      </c>
    </row>
    <row r="85" spans="1:31" ht="15.75" customHeight="1" x14ac:dyDescent="0.2">
      <c r="A85" s="253"/>
      <c r="B85" s="252" t="s">
        <v>159</v>
      </c>
      <c r="C85" s="242">
        <v>6</v>
      </c>
      <c r="D85" s="249"/>
      <c r="E85" s="261"/>
      <c r="F85" s="68"/>
      <c r="G85" s="68"/>
      <c r="H85" s="68"/>
      <c r="I85" s="68"/>
      <c r="J85" s="147"/>
      <c r="K85" s="207"/>
      <c r="L85" s="147"/>
      <c r="M85" s="131"/>
      <c r="N85" s="261" t="s">
        <v>399</v>
      </c>
      <c r="O85" s="147"/>
      <c r="P85" s="263"/>
      <c r="Q85" s="124"/>
      <c r="R85" s="147"/>
      <c r="S85" s="261" t="s">
        <v>403</v>
      </c>
      <c r="T85" s="261" t="s">
        <v>404</v>
      </c>
      <c r="U85" s="131"/>
      <c r="V85" s="131"/>
      <c r="W85" s="131"/>
      <c r="X85" s="265" t="s">
        <v>408</v>
      </c>
      <c r="Y85" s="255"/>
      <c r="Z85" s="221"/>
      <c r="AA85" s="221"/>
      <c r="AB85" s="270" t="s">
        <v>308</v>
      </c>
      <c r="AC85" s="270" t="s">
        <v>286</v>
      </c>
      <c r="AD85" s="150">
        <f t="shared" si="3"/>
        <v>6</v>
      </c>
      <c r="AE85">
        <f t="shared" si="4"/>
        <v>6</v>
      </c>
    </row>
    <row r="86" spans="1:31" ht="15.75" customHeight="1" x14ac:dyDescent="0.2">
      <c r="A86" s="253"/>
      <c r="B86" s="250" t="s">
        <v>112</v>
      </c>
      <c r="C86" s="242">
        <v>6</v>
      </c>
      <c r="D86" s="249"/>
      <c r="E86" s="261"/>
      <c r="F86" s="68"/>
      <c r="G86" s="68"/>
      <c r="H86" s="68"/>
      <c r="I86" s="261"/>
      <c r="J86" s="147"/>
      <c r="K86" s="207"/>
      <c r="L86" s="263"/>
      <c r="M86" s="221"/>
      <c r="N86" s="147"/>
      <c r="O86" s="147"/>
      <c r="P86" s="124"/>
      <c r="Q86" s="147"/>
      <c r="R86" s="124"/>
      <c r="S86" s="261" t="s">
        <v>403</v>
      </c>
      <c r="T86" s="264" t="s">
        <v>404</v>
      </c>
      <c r="U86" s="131"/>
      <c r="V86" s="264" t="s">
        <v>406</v>
      </c>
      <c r="W86" s="264" t="s">
        <v>407</v>
      </c>
      <c r="X86" s="207"/>
      <c r="Y86" s="264" t="s">
        <v>305</v>
      </c>
      <c r="Z86" s="221"/>
      <c r="AA86" s="131"/>
      <c r="AB86" s="147"/>
      <c r="AC86" s="270" t="s">
        <v>286</v>
      </c>
      <c r="AD86" s="150">
        <f t="shared" si="3"/>
        <v>6</v>
      </c>
      <c r="AE86">
        <f t="shared" si="4"/>
        <v>6</v>
      </c>
    </row>
    <row r="87" spans="1:31" ht="15.75" customHeight="1" x14ac:dyDescent="0.2">
      <c r="A87" s="253">
        <v>80</v>
      </c>
      <c r="B87" s="250" t="s">
        <v>113</v>
      </c>
      <c r="C87" s="242">
        <v>5</v>
      </c>
      <c r="D87" s="249" t="s">
        <v>36</v>
      </c>
      <c r="E87" s="261"/>
      <c r="F87" s="68"/>
      <c r="G87" s="68"/>
      <c r="H87" s="68"/>
      <c r="I87" s="262" t="s">
        <v>319</v>
      </c>
      <c r="J87" s="124"/>
      <c r="K87" s="207"/>
      <c r="L87" s="147"/>
      <c r="M87" s="264" t="s">
        <v>398</v>
      </c>
      <c r="N87" s="261" t="s">
        <v>399</v>
      </c>
      <c r="O87" s="116"/>
      <c r="P87" s="116"/>
      <c r="Q87" s="264" t="s">
        <v>401</v>
      </c>
      <c r="R87" s="147"/>
      <c r="S87" s="124"/>
      <c r="T87" s="264" t="s">
        <v>404</v>
      </c>
      <c r="U87" s="131"/>
      <c r="V87" s="131"/>
      <c r="W87" s="131"/>
      <c r="X87" s="136"/>
      <c r="Y87" s="255"/>
      <c r="Z87" s="221"/>
      <c r="AA87" s="221"/>
      <c r="AB87" s="147"/>
      <c r="AC87" s="138"/>
      <c r="AD87" s="150">
        <f t="shared" si="3"/>
        <v>5</v>
      </c>
      <c r="AE87">
        <f t="shared" si="4"/>
        <v>5</v>
      </c>
    </row>
    <row r="88" spans="1:31" ht="15.75" customHeight="1" x14ac:dyDescent="0.2">
      <c r="A88" s="253">
        <v>81</v>
      </c>
      <c r="B88" s="252" t="s">
        <v>170</v>
      </c>
      <c r="C88" s="242">
        <v>5</v>
      </c>
      <c r="D88" s="249" t="s">
        <v>19</v>
      </c>
      <c r="E88" s="58"/>
      <c r="F88" s="261" t="s">
        <v>410</v>
      </c>
      <c r="G88" s="68"/>
      <c r="H88" s="261" t="s">
        <v>411</v>
      </c>
      <c r="I88" s="262" t="s">
        <v>319</v>
      </c>
      <c r="J88" s="147"/>
      <c r="K88" s="176"/>
      <c r="L88" s="263"/>
      <c r="M88" s="131"/>
      <c r="N88" s="264" t="s">
        <v>399</v>
      </c>
      <c r="O88" s="147"/>
      <c r="P88" s="147" t="s">
        <v>19</v>
      </c>
      <c r="Q88" s="264" t="s">
        <v>401</v>
      </c>
      <c r="R88" s="147"/>
      <c r="S88" s="263"/>
      <c r="T88" s="116"/>
      <c r="U88" s="221"/>
      <c r="V88" s="221"/>
      <c r="W88" s="221"/>
      <c r="X88" s="147"/>
      <c r="Y88" s="255"/>
      <c r="Z88" s="221"/>
      <c r="AA88" s="221"/>
      <c r="AB88" s="147"/>
      <c r="AC88" s="138"/>
      <c r="AD88" s="150">
        <f t="shared" si="3"/>
        <v>5</v>
      </c>
      <c r="AE88">
        <f t="shared" si="4"/>
        <v>6</v>
      </c>
    </row>
    <row r="89" spans="1:31" ht="15.75" customHeight="1" x14ac:dyDescent="0.2">
      <c r="A89" s="246">
        <v>82</v>
      </c>
      <c r="B89" s="250" t="s">
        <v>124</v>
      </c>
      <c r="C89" s="242">
        <v>5</v>
      </c>
      <c r="D89" s="249"/>
      <c r="E89" s="261"/>
      <c r="F89" s="68"/>
      <c r="G89" s="68"/>
      <c r="H89" s="68"/>
      <c r="I89" s="233"/>
      <c r="J89" s="263"/>
      <c r="K89" s="207"/>
      <c r="L89" s="116"/>
      <c r="M89" s="221"/>
      <c r="N89" s="124"/>
      <c r="O89" s="147"/>
      <c r="P89" s="147"/>
      <c r="Q89" s="124"/>
      <c r="R89" s="147"/>
      <c r="S89" s="147"/>
      <c r="T89" s="147"/>
      <c r="U89" s="131"/>
      <c r="V89" s="131"/>
      <c r="W89" s="264" t="s">
        <v>407</v>
      </c>
      <c r="X89" s="265" t="s">
        <v>408</v>
      </c>
      <c r="Y89" s="264" t="s">
        <v>305</v>
      </c>
      <c r="Z89" s="264" t="s">
        <v>306</v>
      </c>
      <c r="AA89" s="221"/>
      <c r="AB89" s="270" t="s">
        <v>308</v>
      </c>
      <c r="AC89" s="138"/>
      <c r="AD89" s="150">
        <f t="shared" si="3"/>
        <v>5</v>
      </c>
      <c r="AE89">
        <f t="shared" si="4"/>
        <v>5</v>
      </c>
    </row>
    <row r="90" spans="1:31" ht="15.75" customHeight="1" x14ac:dyDescent="0.2">
      <c r="A90" s="253"/>
      <c r="B90" s="252" t="s">
        <v>116</v>
      </c>
      <c r="C90" s="242">
        <v>5</v>
      </c>
      <c r="D90" s="249"/>
      <c r="E90" s="261"/>
      <c r="F90" s="68"/>
      <c r="G90" s="261" t="s">
        <v>395</v>
      </c>
      <c r="H90" s="261" t="s">
        <v>411</v>
      </c>
      <c r="I90" s="115"/>
      <c r="J90" s="147"/>
      <c r="K90" s="207"/>
      <c r="L90" s="264" t="s">
        <v>27</v>
      </c>
      <c r="M90" s="131"/>
      <c r="N90" s="147"/>
      <c r="O90" s="264" t="s">
        <v>400</v>
      </c>
      <c r="P90" s="263"/>
      <c r="Q90" s="147"/>
      <c r="R90" s="147"/>
      <c r="S90" s="147"/>
      <c r="T90" s="147"/>
      <c r="U90" s="221"/>
      <c r="V90" s="221"/>
      <c r="W90" s="264" t="s">
        <v>407</v>
      </c>
      <c r="X90" s="207"/>
      <c r="Y90" s="255"/>
      <c r="Z90" s="131"/>
      <c r="AA90" s="221"/>
      <c r="AB90" s="138"/>
      <c r="AC90" s="138"/>
      <c r="AD90" s="150">
        <f t="shared" si="3"/>
        <v>5</v>
      </c>
      <c r="AE90">
        <f t="shared" si="4"/>
        <v>5</v>
      </c>
    </row>
    <row r="91" spans="1:31" ht="15.75" customHeight="1" x14ac:dyDescent="0.2">
      <c r="A91" s="253"/>
      <c r="B91" s="252" t="s">
        <v>105</v>
      </c>
      <c r="C91" s="242">
        <v>5</v>
      </c>
      <c r="D91" s="249"/>
      <c r="E91" s="68"/>
      <c r="F91" s="261" t="s">
        <v>410</v>
      </c>
      <c r="G91" s="68"/>
      <c r="H91" s="70"/>
      <c r="I91" s="70"/>
      <c r="J91" s="147"/>
      <c r="K91" s="133"/>
      <c r="L91" s="264" t="s">
        <v>27</v>
      </c>
      <c r="M91" s="131"/>
      <c r="N91" s="264" t="s">
        <v>399</v>
      </c>
      <c r="O91" s="124"/>
      <c r="P91" s="147"/>
      <c r="Q91" s="263"/>
      <c r="R91" s="124"/>
      <c r="S91" s="147"/>
      <c r="T91" s="147"/>
      <c r="U91" s="221"/>
      <c r="V91" s="131"/>
      <c r="W91" s="221"/>
      <c r="X91" s="207"/>
      <c r="Y91" s="264" t="s">
        <v>305</v>
      </c>
      <c r="Z91" s="221"/>
      <c r="AA91" s="221"/>
      <c r="AB91" s="270" t="s">
        <v>308</v>
      </c>
      <c r="AC91" s="138"/>
      <c r="AD91" s="150">
        <f t="shared" si="3"/>
        <v>5</v>
      </c>
      <c r="AE91">
        <f t="shared" si="4"/>
        <v>5</v>
      </c>
    </row>
    <row r="92" spans="1:31" ht="15.75" customHeight="1" x14ac:dyDescent="0.2">
      <c r="A92" s="246"/>
      <c r="B92" s="252" t="s">
        <v>109</v>
      </c>
      <c r="C92" s="242">
        <v>5</v>
      </c>
      <c r="D92" s="249"/>
      <c r="E92" s="261"/>
      <c r="F92" s="68"/>
      <c r="G92" s="261"/>
      <c r="H92" s="261" t="s">
        <v>411</v>
      </c>
      <c r="I92" s="261" t="s">
        <v>319</v>
      </c>
      <c r="J92" s="147"/>
      <c r="K92" s="265" t="s">
        <v>397</v>
      </c>
      <c r="L92" s="147"/>
      <c r="M92" s="261" t="s">
        <v>398</v>
      </c>
      <c r="N92" s="147"/>
      <c r="O92" s="116"/>
      <c r="P92" s="116"/>
      <c r="Q92" s="70"/>
      <c r="R92" s="142"/>
      <c r="S92" s="263"/>
      <c r="T92" s="52"/>
      <c r="U92" s="116"/>
      <c r="V92" s="131"/>
      <c r="W92" s="264" t="s">
        <v>407</v>
      </c>
      <c r="X92" s="136"/>
      <c r="Y92" s="131"/>
      <c r="Z92" s="221"/>
      <c r="AA92" s="149"/>
      <c r="AB92" s="116"/>
      <c r="AC92" s="136"/>
      <c r="AD92" s="150">
        <f t="shared" si="3"/>
        <v>5</v>
      </c>
      <c r="AE92">
        <f t="shared" si="4"/>
        <v>5</v>
      </c>
    </row>
    <row r="93" spans="1:31" ht="15.75" customHeight="1" x14ac:dyDescent="0.2">
      <c r="A93" s="253"/>
      <c r="B93" s="252" t="s">
        <v>138</v>
      </c>
      <c r="C93" s="242">
        <v>5</v>
      </c>
      <c r="D93" s="249"/>
      <c r="E93" s="261" t="s">
        <v>394</v>
      </c>
      <c r="F93" s="261" t="s">
        <v>410</v>
      </c>
      <c r="G93" s="261" t="s">
        <v>395</v>
      </c>
      <c r="H93" s="68"/>
      <c r="I93" s="70"/>
      <c r="J93" s="147"/>
      <c r="K93" s="207"/>
      <c r="L93" s="263"/>
      <c r="M93" s="264" t="s">
        <v>398</v>
      </c>
      <c r="N93" s="147"/>
      <c r="O93" s="124"/>
      <c r="P93" s="124"/>
      <c r="Q93" s="124"/>
      <c r="R93" s="147"/>
      <c r="S93" s="207"/>
      <c r="T93" s="122"/>
      <c r="U93" s="221"/>
      <c r="V93" s="131"/>
      <c r="W93" s="221"/>
      <c r="X93" s="264" t="s">
        <v>408</v>
      </c>
      <c r="Y93" s="255"/>
      <c r="Z93" s="52"/>
      <c r="AA93" s="221"/>
      <c r="AB93" s="138"/>
      <c r="AC93" s="136"/>
      <c r="AD93" s="150">
        <f t="shared" si="3"/>
        <v>4</v>
      </c>
      <c r="AE93">
        <f t="shared" si="4"/>
        <v>5</v>
      </c>
    </row>
    <row r="94" spans="1:31" ht="15.75" customHeight="1" x14ac:dyDescent="0.2">
      <c r="A94" s="253"/>
      <c r="B94" s="252" t="s">
        <v>199</v>
      </c>
      <c r="C94" s="242">
        <v>5</v>
      </c>
      <c r="D94" s="249"/>
      <c r="E94" s="262" t="s">
        <v>394</v>
      </c>
      <c r="F94" s="68"/>
      <c r="G94" s="68"/>
      <c r="H94" s="68"/>
      <c r="I94" s="261" t="s">
        <v>319</v>
      </c>
      <c r="J94" s="264" t="s">
        <v>396</v>
      </c>
      <c r="K94" s="207"/>
      <c r="L94" s="147"/>
      <c r="M94" s="221"/>
      <c r="N94" s="263"/>
      <c r="O94" s="124"/>
      <c r="P94" s="142"/>
      <c r="Q94" s="147"/>
      <c r="R94" s="264" t="s">
        <v>402</v>
      </c>
      <c r="S94" s="264" t="s">
        <v>403</v>
      </c>
      <c r="T94" s="207"/>
      <c r="U94" s="131"/>
      <c r="V94" s="221"/>
      <c r="W94" s="131"/>
      <c r="X94" s="207"/>
      <c r="Y94" s="149"/>
      <c r="Z94" s="116"/>
      <c r="AA94" s="221"/>
      <c r="AB94" s="147"/>
      <c r="AC94" s="138"/>
      <c r="AD94" s="150">
        <f t="shared" si="3"/>
        <v>3</v>
      </c>
      <c r="AE94">
        <f t="shared" si="4"/>
        <v>5</v>
      </c>
    </row>
    <row r="95" spans="1:31" ht="15.75" customHeight="1" x14ac:dyDescent="0.2">
      <c r="A95" s="246"/>
      <c r="B95" s="252" t="s">
        <v>263</v>
      </c>
      <c r="C95" s="242">
        <v>5</v>
      </c>
      <c r="D95" s="249"/>
      <c r="E95" s="262"/>
      <c r="F95" s="68"/>
      <c r="G95" s="68"/>
      <c r="H95" s="68"/>
      <c r="I95" s="70"/>
      <c r="J95" s="147"/>
      <c r="K95" s="207"/>
      <c r="L95" s="264" t="s">
        <v>27</v>
      </c>
      <c r="M95" s="176"/>
      <c r="N95" s="261" t="s">
        <v>399</v>
      </c>
      <c r="O95" s="261" t="s">
        <v>400</v>
      </c>
      <c r="P95" s="264" t="s">
        <v>380</v>
      </c>
      <c r="Q95" s="124"/>
      <c r="R95" s="124"/>
      <c r="S95" s="261" t="s">
        <v>403</v>
      </c>
      <c r="T95" s="122"/>
      <c r="U95" s="221"/>
      <c r="V95" s="221"/>
      <c r="W95" s="131"/>
      <c r="X95" s="207"/>
      <c r="Y95" s="149"/>
      <c r="Z95" s="177"/>
      <c r="AA95" s="131"/>
      <c r="AB95" s="138"/>
      <c r="AC95" s="138"/>
      <c r="AD95" s="150">
        <f t="shared" si="3"/>
        <v>4</v>
      </c>
      <c r="AE95">
        <f t="shared" si="4"/>
        <v>5</v>
      </c>
    </row>
    <row r="96" spans="1:31" ht="15.75" customHeight="1" x14ac:dyDescent="0.2">
      <c r="A96" s="246"/>
      <c r="B96" s="252" t="s">
        <v>101</v>
      </c>
      <c r="C96" s="242">
        <v>5</v>
      </c>
      <c r="D96" s="249"/>
      <c r="E96" s="262"/>
      <c r="F96" s="68"/>
      <c r="G96" s="261" t="s">
        <v>395</v>
      </c>
      <c r="H96" s="68"/>
      <c r="I96" s="70"/>
      <c r="J96" s="263"/>
      <c r="K96" s="207"/>
      <c r="L96" s="263"/>
      <c r="M96" s="261" t="s">
        <v>398</v>
      </c>
      <c r="N96" s="263"/>
      <c r="O96" s="264" t="s">
        <v>400</v>
      </c>
      <c r="P96" s="124"/>
      <c r="Q96" s="147"/>
      <c r="R96" s="261" t="s">
        <v>402</v>
      </c>
      <c r="S96" s="264" t="s">
        <v>403</v>
      </c>
      <c r="T96" s="263"/>
      <c r="U96" s="221"/>
      <c r="V96" s="131"/>
      <c r="W96" s="221"/>
      <c r="X96" s="207"/>
      <c r="Y96" s="255"/>
      <c r="Z96" s="221"/>
      <c r="AA96" s="221"/>
      <c r="AB96" s="147"/>
      <c r="AC96" s="138"/>
      <c r="AD96" s="150">
        <f t="shared" si="3"/>
        <v>5</v>
      </c>
      <c r="AE96">
        <f t="shared" si="4"/>
        <v>5</v>
      </c>
    </row>
    <row r="97" spans="1:31" ht="15.75" customHeight="1" x14ac:dyDescent="0.2">
      <c r="A97" s="246">
        <v>90</v>
      </c>
      <c r="B97" s="250" t="s">
        <v>83</v>
      </c>
      <c r="C97" s="242">
        <v>4</v>
      </c>
      <c r="D97" s="249"/>
      <c r="E97" s="262"/>
      <c r="F97" s="68"/>
      <c r="G97" s="68"/>
      <c r="H97" s="68"/>
      <c r="I97" s="70"/>
      <c r="J97" s="147"/>
      <c r="K97" s="207"/>
      <c r="L97" s="116"/>
      <c r="M97" s="176"/>
      <c r="N97" s="142"/>
      <c r="O97" s="263"/>
      <c r="P97" s="263"/>
      <c r="Q97" s="124"/>
      <c r="R97" s="263"/>
      <c r="S97" s="147"/>
      <c r="T97" s="263"/>
      <c r="U97" s="141"/>
      <c r="V97" s="131"/>
      <c r="W97" s="264" t="s">
        <v>407</v>
      </c>
      <c r="X97" s="265" t="s">
        <v>408</v>
      </c>
      <c r="Y97" s="264" t="s">
        <v>305</v>
      </c>
      <c r="Z97" s="221"/>
      <c r="AA97" s="221"/>
      <c r="AB97" s="147"/>
      <c r="AC97" s="270" t="s">
        <v>286</v>
      </c>
      <c r="AD97" s="150">
        <f t="shared" si="3"/>
        <v>4</v>
      </c>
      <c r="AE97">
        <f t="shared" si="4"/>
        <v>4</v>
      </c>
    </row>
    <row r="98" spans="1:31" ht="15.75" customHeight="1" x14ac:dyDescent="0.2">
      <c r="A98" s="246"/>
      <c r="B98" s="250" t="s">
        <v>157</v>
      </c>
      <c r="C98" s="242">
        <v>4</v>
      </c>
      <c r="D98" s="249"/>
      <c r="E98" s="262"/>
      <c r="F98" s="68"/>
      <c r="G98" s="68"/>
      <c r="H98" s="68"/>
      <c r="I98" s="70"/>
      <c r="J98" s="147"/>
      <c r="K98" s="207"/>
      <c r="L98" s="116"/>
      <c r="M98" s="221"/>
      <c r="N98" s="124"/>
      <c r="O98" s="263"/>
      <c r="P98" s="147"/>
      <c r="Q98" s="124"/>
      <c r="R98" s="263"/>
      <c r="S98" s="147"/>
      <c r="T98" s="207"/>
      <c r="U98" s="131"/>
      <c r="V98" s="131"/>
      <c r="W98" s="264" t="s">
        <v>407</v>
      </c>
      <c r="X98" s="265" t="s">
        <v>408</v>
      </c>
      <c r="Y98" s="264" t="s">
        <v>305</v>
      </c>
      <c r="Z98" s="221"/>
      <c r="AA98" s="221"/>
      <c r="AB98" s="147"/>
      <c r="AC98" s="270" t="s">
        <v>286</v>
      </c>
      <c r="AD98" s="150">
        <f t="shared" si="3"/>
        <v>4</v>
      </c>
      <c r="AE98">
        <f t="shared" si="4"/>
        <v>4</v>
      </c>
    </row>
    <row r="99" spans="1:31" ht="15.75" customHeight="1" x14ac:dyDescent="0.2">
      <c r="A99" s="246"/>
      <c r="B99" s="250" t="s">
        <v>86</v>
      </c>
      <c r="C99" s="242">
        <v>4</v>
      </c>
      <c r="D99" s="249"/>
      <c r="E99" s="262"/>
      <c r="F99" s="68"/>
      <c r="G99" s="261"/>
      <c r="H99" s="68"/>
      <c r="I99" s="70"/>
      <c r="J99" s="147"/>
      <c r="K99" s="207"/>
      <c r="L99" s="147"/>
      <c r="M99" s="221"/>
      <c r="N99" s="147"/>
      <c r="O99" s="147"/>
      <c r="P99" s="147"/>
      <c r="Q99" s="124"/>
      <c r="R99" s="264" t="s">
        <v>402</v>
      </c>
      <c r="S99" s="264" t="s">
        <v>403</v>
      </c>
      <c r="T99" s="207"/>
      <c r="U99" s="131"/>
      <c r="V99" s="131"/>
      <c r="W99" s="264" t="s">
        <v>407</v>
      </c>
      <c r="X99" s="136"/>
      <c r="Y99" s="264" t="s">
        <v>305</v>
      </c>
      <c r="Z99" s="221"/>
      <c r="AA99" s="221"/>
      <c r="AB99" s="147"/>
      <c r="AC99" s="138"/>
      <c r="AD99" s="150">
        <f t="shared" si="3"/>
        <v>4</v>
      </c>
      <c r="AE99">
        <f t="shared" si="4"/>
        <v>4</v>
      </c>
    </row>
    <row r="100" spans="1:31" ht="15.75" customHeight="1" x14ac:dyDescent="0.2">
      <c r="A100" s="253"/>
      <c r="B100" s="252" t="s">
        <v>265</v>
      </c>
      <c r="C100" s="242">
        <v>4</v>
      </c>
      <c r="D100" s="249"/>
      <c r="E100" s="262" t="s">
        <v>394</v>
      </c>
      <c r="F100" s="261" t="s">
        <v>410</v>
      </c>
      <c r="G100" s="68"/>
      <c r="H100" s="265" t="s">
        <v>411</v>
      </c>
      <c r="I100" s="68"/>
      <c r="J100" s="147"/>
      <c r="K100" s="207"/>
      <c r="L100" s="124"/>
      <c r="M100" s="131"/>
      <c r="N100" s="264" t="s">
        <v>399</v>
      </c>
      <c r="O100" s="142"/>
      <c r="P100" s="147"/>
      <c r="Q100" s="147"/>
      <c r="R100" s="142"/>
      <c r="S100" s="147"/>
      <c r="T100" s="207"/>
      <c r="U100" s="221"/>
      <c r="V100" s="131"/>
      <c r="W100" s="221"/>
      <c r="X100" s="207"/>
      <c r="Y100" s="127"/>
      <c r="Z100" s="221"/>
      <c r="AA100" s="38"/>
      <c r="AB100" s="207"/>
      <c r="AC100" s="138"/>
      <c r="AD100" s="150">
        <f t="shared" si="3"/>
        <v>3</v>
      </c>
      <c r="AE100">
        <f t="shared" si="4"/>
        <v>4</v>
      </c>
    </row>
    <row r="101" spans="1:31" ht="15.75" customHeight="1" x14ac:dyDescent="0.2">
      <c r="A101" s="253"/>
      <c r="B101" s="252" t="s">
        <v>230</v>
      </c>
      <c r="C101" s="242">
        <v>4</v>
      </c>
      <c r="D101" s="249"/>
      <c r="E101" s="68"/>
      <c r="F101" s="261" t="s">
        <v>410</v>
      </c>
      <c r="G101" s="68"/>
      <c r="H101" s="68"/>
      <c r="I101" s="261" t="s">
        <v>319</v>
      </c>
      <c r="J101" s="147"/>
      <c r="K101" s="207"/>
      <c r="L101" s="124"/>
      <c r="M101" s="221"/>
      <c r="N101" s="147"/>
      <c r="O101" s="261" t="s">
        <v>400</v>
      </c>
      <c r="P101" s="261" t="s">
        <v>380</v>
      </c>
      <c r="Q101" s="122"/>
      <c r="R101" s="207"/>
      <c r="S101" s="207"/>
      <c r="T101" s="207"/>
      <c r="U101" s="221"/>
      <c r="V101" s="38"/>
      <c r="W101" s="221"/>
      <c r="X101" s="138"/>
      <c r="Y101" s="255"/>
      <c r="Z101" s="221"/>
      <c r="AA101" s="221"/>
      <c r="AB101" s="147"/>
      <c r="AC101" s="138"/>
      <c r="AD101" s="150">
        <f t="shared" si="3"/>
        <v>3</v>
      </c>
      <c r="AE101">
        <f t="shared" si="4"/>
        <v>4</v>
      </c>
    </row>
    <row r="102" spans="1:31" ht="15.75" customHeight="1" x14ac:dyDescent="0.2">
      <c r="A102" s="253"/>
      <c r="B102" s="250" t="s">
        <v>128</v>
      </c>
      <c r="C102" s="242">
        <v>4</v>
      </c>
      <c r="D102" s="249"/>
      <c r="E102" s="261"/>
      <c r="F102" s="68"/>
      <c r="G102" s="68"/>
      <c r="H102" s="68"/>
      <c r="I102" s="261"/>
      <c r="J102" s="147"/>
      <c r="K102" s="207"/>
      <c r="L102" s="207"/>
      <c r="M102" s="221"/>
      <c r="N102" s="147"/>
      <c r="O102" s="147"/>
      <c r="P102" s="122"/>
      <c r="Q102" s="207"/>
      <c r="R102" s="142"/>
      <c r="S102" s="264" t="s">
        <v>403</v>
      </c>
      <c r="T102" s="122"/>
      <c r="U102" s="141"/>
      <c r="V102" s="265"/>
      <c r="W102" s="264" t="s">
        <v>407</v>
      </c>
      <c r="X102" s="147"/>
      <c r="Y102" s="264" t="s">
        <v>305</v>
      </c>
      <c r="Z102" s="221"/>
      <c r="AA102" s="131"/>
      <c r="AB102" s="147"/>
      <c r="AC102" s="270" t="s">
        <v>286</v>
      </c>
      <c r="AD102" s="150">
        <f t="shared" si="3"/>
        <v>4</v>
      </c>
      <c r="AE102">
        <f t="shared" si="4"/>
        <v>4</v>
      </c>
    </row>
    <row r="103" spans="1:31" ht="15.75" customHeight="1" x14ac:dyDescent="0.2">
      <c r="A103" s="246"/>
      <c r="B103" s="250" t="s">
        <v>122</v>
      </c>
      <c r="C103" s="242">
        <v>4</v>
      </c>
      <c r="D103" s="249"/>
      <c r="E103" s="261"/>
      <c r="F103" s="68"/>
      <c r="G103" s="261"/>
      <c r="H103" s="68"/>
      <c r="I103" s="70"/>
      <c r="J103" s="147"/>
      <c r="K103" s="207"/>
      <c r="L103" s="207"/>
      <c r="M103" s="176"/>
      <c r="N103" s="147"/>
      <c r="O103" s="264"/>
      <c r="P103" s="263"/>
      <c r="Q103" s="122"/>
      <c r="R103" s="147"/>
      <c r="S103" s="147"/>
      <c r="T103" s="265" t="s">
        <v>404</v>
      </c>
      <c r="U103" s="265" t="s">
        <v>405</v>
      </c>
      <c r="V103" s="265" t="s">
        <v>406</v>
      </c>
      <c r="W103" s="131"/>
      <c r="X103" s="136"/>
      <c r="Y103" s="255"/>
      <c r="Z103" s="221"/>
      <c r="AA103" s="270" t="s">
        <v>307</v>
      </c>
      <c r="AB103" s="147"/>
      <c r="AC103" s="138"/>
      <c r="AD103" s="150">
        <f t="shared" si="3"/>
        <v>4</v>
      </c>
      <c r="AE103">
        <f t="shared" si="4"/>
        <v>4</v>
      </c>
    </row>
    <row r="104" spans="1:31" ht="15.75" customHeight="1" x14ac:dyDescent="0.2">
      <c r="A104" s="253"/>
      <c r="B104" s="250" t="s">
        <v>136</v>
      </c>
      <c r="C104" s="242">
        <v>4</v>
      </c>
      <c r="D104" s="249"/>
      <c r="E104" s="261"/>
      <c r="F104" s="68"/>
      <c r="G104" s="68"/>
      <c r="H104" s="68"/>
      <c r="I104" s="261"/>
      <c r="J104" s="147"/>
      <c r="K104" s="263"/>
      <c r="L104" s="263"/>
      <c r="M104" s="221"/>
      <c r="N104" s="147"/>
      <c r="O104" s="147"/>
      <c r="P104" s="122"/>
      <c r="Q104" s="207"/>
      <c r="R104" s="124"/>
      <c r="S104" s="264"/>
      <c r="T104" s="122"/>
      <c r="U104" s="265"/>
      <c r="V104" s="38"/>
      <c r="W104" s="221"/>
      <c r="X104" s="265" t="s">
        <v>408</v>
      </c>
      <c r="Y104" s="255"/>
      <c r="Z104" s="264" t="s">
        <v>306</v>
      </c>
      <c r="AA104" s="131"/>
      <c r="AB104" s="270" t="s">
        <v>308</v>
      </c>
      <c r="AC104" s="270" t="s">
        <v>286</v>
      </c>
      <c r="AD104" s="150">
        <f t="shared" si="3"/>
        <v>4</v>
      </c>
      <c r="AE104">
        <f t="shared" si="4"/>
        <v>4</v>
      </c>
    </row>
    <row r="105" spans="1:31" ht="15.75" customHeight="1" x14ac:dyDescent="0.2">
      <c r="A105" s="253"/>
      <c r="B105" s="250" t="s">
        <v>131</v>
      </c>
      <c r="C105" s="242">
        <v>4</v>
      </c>
      <c r="D105" s="249"/>
      <c r="E105" s="261"/>
      <c r="F105" s="68"/>
      <c r="G105" s="68"/>
      <c r="H105" s="261" t="s">
        <v>411</v>
      </c>
      <c r="I105" s="262" t="s">
        <v>319</v>
      </c>
      <c r="J105" s="147"/>
      <c r="K105" s="207"/>
      <c r="L105" s="207"/>
      <c r="M105" s="221"/>
      <c r="N105" s="264" t="s">
        <v>399</v>
      </c>
      <c r="O105" s="124"/>
      <c r="P105" s="265" t="s">
        <v>380</v>
      </c>
      <c r="Q105" s="207"/>
      <c r="R105" s="124"/>
      <c r="S105" s="207"/>
      <c r="T105" s="207"/>
      <c r="U105" s="38"/>
      <c r="V105" s="127"/>
      <c r="W105" s="221"/>
      <c r="X105" s="207"/>
      <c r="Y105" s="131"/>
      <c r="Z105" s="221"/>
      <c r="AA105" s="221"/>
      <c r="AB105" s="147"/>
      <c r="AC105" s="138"/>
      <c r="AD105" s="150">
        <f t="shared" si="3"/>
        <v>3</v>
      </c>
      <c r="AE105">
        <f t="shared" si="4"/>
        <v>4</v>
      </c>
    </row>
    <row r="106" spans="1:31" ht="15.75" customHeight="1" x14ac:dyDescent="0.2">
      <c r="A106" s="253"/>
      <c r="B106" s="252" t="s">
        <v>197</v>
      </c>
      <c r="C106" s="242">
        <v>4</v>
      </c>
      <c r="D106" s="249"/>
      <c r="E106" s="68"/>
      <c r="F106" s="261" t="s">
        <v>410</v>
      </c>
      <c r="G106" s="261" t="s">
        <v>395</v>
      </c>
      <c r="H106" s="70"/>
      <c r="I106" s="233"/>
      <c r="J106" s="124"/>
      <c r="K106" s="261" t="s">
        <v>397</v>
      </c>
      <c r="L106" s="147"/>
      <c r="M106" s="131"/>
      <c r="N106" s="124"/>
      <c r="O106" s="263"/>
      <c r="P106" s="207"/>
      <c r="Q106" s="147"/>
      <c r="R106" s="261" t="s">
        <v>402</v>
      </c>
      <c r="S106" s="207"/>
      <c r="T106" s="207"/>
      <c r="U106" s="38"/>
      <c r="V106" s="38"/>
      <c r="W106" s="221"/>
      <c r="X106" s="136"/>
      <c r="Y106" s="255"/>
      <c r="Z106" s="221"/>
      <c r="AA106" s="221"/>
      <c r="AB106" s="147"/>
      <c r="AC106" s="138"/>
      <c r="AD106" s="150">
        <f t="shared" si="3"/>
        <v>4</v>
      </c>
      <c r="AE106">
        <f t="shared" si="4"/>
        <v>4</v>
      </c>
    </row>
    <row r="107" spans="1:31" ht="15.75" customHeight="1" x14ac:dyDescent="0.2">
      <c r="A107" s="246"/>
      <c r="B107" s="250" t="s">
        <v>133</v>
      </c>
      <c r="C107" s="242">
        <v>4</v>
      </c>
      <c r="D107" s="249"/>
      <c r="E107" s="261"/>
      <c r="F107" s="68"/>
      <c r="G107" s="261"/>
      <c r="H107" s="68"/>
      <c r="I107" s="70"/>
      <c r="J107" s="147"/>
      <c r="K107" s="207"/>
      <c r="L107" s="147"/>
      <c r="M107" s="221"/>
      <c r="N107" s="147"/>
      <c r="O107" s="264" t="s">
        <v>400</v>
      </c>
      <c r="P107" s="207"/>
      <c r="Q107" s="124"/>
      <c r="R107" s="207"/>
      <c r="S107" s="207"/>
      <c r="T107" s="263"/>
      <c r="U107" s="261" t="s">
        <v>405</v>
      </c>
      <c r="V107" s="265" t="s">
        <v>406</v>
      </c>
      <c r="W107" s="131"/>
      <c r="X107" s="136"/>
      <c r="Y107" s="264" t="s">
        <v>305</v>
      </c>
      <c r="Z107" s="221"/>
      <c r="AA107" s="221"/>
      <c r="AB107" s="147"/>
      <c r="AC107" s="138"/>
      <c r="AD107" s="150">
        <f t="shared" si="3"/>
        <v>4</v>
      </c>
      <c r="AE107">
        <f t="shared" si="4"/>
        <v>4</v>
      </c>
    </row>
    <row r="108" spans="1:31" ht="15.75" customHeight="1" x14ac:dyDescent="0.2">
      <c r="A108" s="246"/>
      <c r="B108" s="252" t="s">
        <v>174</v>
      </c>
      <c r="C108" s="242">
        <v>4</v>
      </c>
      <c r="D108" s="249"/>
      <c r="E108" s="261"/>
      <c r="F108" s="68"/>
      <c r="G108" s="261" t="s">
        <v>395</v>
      </c>
      <c r="H108" s="68"/>
      <c r="I108" s="233"/>
      <c r="J108" s="147"/>
      <c r="K108" s="265" t="s">
        <v>397</v>
      </c>
      <c r="L108" s="264" t="s">
        <v>27</v>
      </c>
      <c r="M108" s="221"/>
      <c r="N108" s="264" t="s">
        <v>399</v>
      </c>
      <c r="O108" s="263"/>
      <c r="P108" s="122"/>
      <c r="Q108" s="147"/>
      <c r="R108" s="207"/>
      <c r="S108" s="207"/>
      <c r="T108" s="207"/>
      <c r="U108" s="38"/>
      <c r="V108" s="38"/>
      <c r="W108" s="221"/>
      <c r="X108" s="207"/>
      <c r="Y108" s="255"/>
      <c r="Z108" s="221"/>
      <c r="AA108" s="221"/>
      <c r="AB108" s="147"/>
      <c r="AC108" s="138"/>
      <c r="AD108" s="150">
        <f t="shared" si="3"/>
        <v>4</v>
      </c>
      <c r="AE108">
        <f t="shared" si="4"/>
        <v>4</v>
      </c>
    </row>
    <row r="109" spans="1:31" ht="15.75" customHeight="1" x14ac:dyDescent="0.2">
      <c r="A109" s="253"/>
      <c r="B109" s="252" t="s">
        <v>241</v>
      </c>
      <c r="C109" s="242">
        <v>4</v>
      </c>
      <c r="D109" s="249"/>
      <c r="E109" s="261"/>
      <c r="F109" s="68"/>
      <c r="G109" s="68"/>
      <c r="H109" s="68"/>
      <c r="I109" s="115"/>
      <c r="J109" s="147"/>
      <c r="K109" s="265" t="s">
        <v>397</v>
      </c>
      <c r="L109" s="147"/>
      <c r="M109" s="131"/>
      <c r="N109" s="261" t="s">
        <v>399</v>
      </c>
      <c r="O109" s="147"/>
      <c r="P109" s="207"/>
      <c r="Q109" s="124"/>
      <c r="R109" s="265" t="s">
        <v>402</v>
      </c>
      <c r="S109" s="207"/>
      <c r="T109" s="207"/>
      <c r="U109" s="127"/>
      <c r="V109" s="38"/>
      <c r="W109" s="131"/>
      <c r="X109" s="138"/>
      <c r="Y109" s="131"/>
      <c r="Z109" s="177"/>
      <c r="AA109" s="270" t="s">
        <v>307</v>
      </c>
      <c r="AB109" s="147"/>
      <c r="AC109" s="138"/>
      <c r="AD109" s="150">
        <f t="shared" si="3"/>
        <v>4</v>
      </c>
      <c r="AE109">
        <f t="shared" si="4"/>
        <v>4</v>
      </c>
    </row>
    <row r="110" spans="1:31" ht="15.75" customHeight="1" x14ac:dyDescent="0.2">
      <c r="A110" s="246"/>
      <c r="B110" s="252" t="s">
        <v>414</v>
      </c>
      <c r="C110" s="242">
        <v>4</v>
      </c>
      <c r="D110" s="249"/>
      <c r="E110" s="261"/>
      <c r="F110" s="68"/>
      <c r="G110" s="261"/>
      <c r="H110" s="261" t="s">
        <v>411</v>
      </c>
      <c r="I110" s="262" t="s">
        <v>319</v>
      </c>
      <c r="J110" s="147"/>
      <c r="K110" s="261" t="s">
        <v>397</v>
      </c>
      <c r="L110" s="263"/>
      <c r="M110" s="264" t="s">
        <v>398</v>
      </c>
      <c r="N110" s="263"/>
      <c r="O110" s="124"/>
      <c r="P110" s="122"/>
      <c r="Q110" s="142"/>
      <c r="R110" s="207"/>
      <c r="S110" s="122"/>
      <c r="T110" s="142"/>
      <c r="U110" s="38"/>
      <c r="V110" s="38"/>
      <c r="W110" s="221"/>
      <c r="X110" s="207"/>
      <c r="Y110" s="255"/>
      <c r="Z110" s="221"/>
      <c r="AA110" s="221"/>
      <c r="AB110" s="138"/>
      <c r="AC110" s="138"/>
      <c r="AD110" s="150">
        <f t="shared" si="3"/>
        <v>4</v>
      </c>
      <c r="AE110">
        <f t="shared" si="4"/>
        <v>4</v>
      </c>
    </row>
    <row r="111" spans="1:31" ht="15.75" customHeight="1" x14ac:dyDescent="0.2">
      <c r="A111" s="246"/>
      <c r="B111" s="252" t="s">
        <v>271</v>
      </c>
      <c r="C111" s="242">
        <v>4</v>
      </c>
      <c r="D111" s="249"/>
      <c r="E111" s="68"/>
      <c r="F111" s="261" t="s">
        <v>410</v>
      </c>
      <c r="G111" s="261" t="s">
        <v>395</v>
      </c>
      <c r="H111" s="261" t="s">
        <v>411</v>
      </c>
      <c r="I111" s="262" t="s">
        <v>319</v>
      </c>
      <c r="J111" s="147"/>
      <c r="K111" s="263"/>
      <c r="L111" s="124"/>
      <c r="M111" s="142"/>
      <c r="N111" s="124"/>
      <c r="O111" s="263"/>
      <c r="P111" s="207"/>
      <c r="Q111" s="147"/>
      <c r="R111" s="207"/>
      <c r="S111" s="207"/>
      <c r="T111" s="263"/>
      <c r="U111" s="176"/>
      <c r="V111" s="38"/>
      <c r="W111" s="221"/>
      <c r="X111" s="207"/>
      <c r="Y111" s="255"/>
      <c r="Z111" s="221"/>
      <c r="AA111" s="221"/>
      <c r="AB111" s="147"/>
      <c r="AC111" s="138"/>
      <c r="AD111" s="150">
        <f t="shared" si="3"/>
        <v>4</v>
      </c>
      <c r="AE111">
        <f t="shared" si="4"/>
        <v>4</v>
      </c>
    </row>
    <row r="112" spans="1:31" ht="15.75" customHeight="1" x14ac:dyDescent="0.2">
      <c r="A112" s="253"/>
      <c r="B112" s="250" t="s">
        <v>137</v>
      </c>
      <c r="C112" s="242">
        <v>4</v>
      </c>
      <c r="D112" s="249"/>
      <c r="E112" s="261"/>
      <c r="F112" s="68"/>
      <c r="G112" s="68"/>
      <c r="H112" s="68"/>
      <c r="I112" s="233"/>
      <c r="J112" s="147"/>
      <c r="K112" s="263"/>
      <c r="L112" s="147"/>
      <c r="M112" s="221"/>
      <c r="N112" s="263"/>
      <c r="O112" s="124"/>
      <c r="P112" s="207"/>
      <c r="Q112" s="147"/>
      <c r="R112" s="207"/>
      <c r="S112" s="263"/>
      <c r="T112" s="207"/>
      <c r="U112" s="38"/>
      <c r="V112" s="265" t="s">
        <v>406</v>
      </c>
      <c r="W112" s="221"/>
      <c r="X112" s="265" t="s">
        <v>408</v>
      </c>
      <c r="Y112" s="264" t="s">
        <v>305</v>
      </c>
      <c r="Z112" s="264" t="s">
        <v>306</v>
      </c>
      <c r="AA112" s="221"/>
      <c r="AB112" s="138"/>
      <c r="AC112" s="138"/>
      <c r="AD112" s="150">
        <f t="shared" si="3"/>
        <v>4</v>
      </c>
      <c r="AE112">
        <f t="shared" si="4"/>
        <v>4</v>
      </c>
    </row>
    <row r="113" spans="1:31" ht="15.75" customHeight="1" x14ac:dyDescent="0.2">
      <c r="A113" s="253"/>
      <c r="B113" s="252" t="s">
        <v>275</v>
      </c>
      <c r="C113" s="242">
        <v>4</v>
      </c>
      <c r="D113" s="249"/>
      <c r="E113" s="261" t="s">
        <v>394</v>
      </c>
      <c r="F113" s="261" t="s">
        <v>410</v>
      </c>
      <c r="G113" s="261" t="s">
        <v>395</v>
      </c>
      <c r="H113" s="68"/>
      <c r="I113" s="115"/>
      <c r="J113" s="147"/>
      <c r="K113" s="263"/>
      <c r="L113" s="207"/>
      <c r="M113" s="264" t="s">
        <v>398</v>
      </c>
      <c r="N113" s="263"/>
      <c r="O113" s="116"/>
      <c r="P113" s="52"/>
      <c r="Q113" s="116"/>
      <c r="R113" s="207"/>
      <c r="S113" s="207"/>
      <c r="T113" s="122"/>
      <c r="U113" s="127"/>
      <c r="V113" s="221"/>
      <c r="W113" s="131"/>
      <c r="X113" s="207"/>
      <c r="Y113" s="255"/>
      <c r="Z113" s="131"/>
      <c r="AA113" s="116"/>
      <c r="AB113" s="138"/>
      <c r="AC113" s="138"/>
      <c r="AD113" s="150">
        <f t="shared" si="3"/>
        <v>3</v>
      </c>
      <c r="AE113">
        <f t="shared" si="4"/>
        <v>4</v>
      </c>
    </row>
    <row r="114" spans="1:31" ht="15.75" customHeight="1" x14ac:dyDescent="0.2">
      <c r="A114" s="253"/>
      <c r="B114" s="252" t="s">
        <v>373</v>
      </c>
      <c r="C114" s="242">
        <v>4</v>
      </c>
      <c r="D114" s="249"/>
      <c r="E114" s="261"/>
      <c r="F114" s="68"/>
      <c r="G114" s="68"/>
      <c r="H114" s="261" t="s">
        <v>411</v>
      </c>
      <c r="I114" s="262" t="s">
        <v>319</v>
      </c>
      <c r="J114" s="147"/>
      <c r="K114" s="263"/>
      <c r="L114" s="264" t="s">
        <v>27</v>
      </c>
      <c r="M114" s="264" t="s">
        <v>398</v>
      </c>
      <c r="N114" s="224"/>
      <c r="O114" s="142"/>
      <c r="P114" s="122"/>
      <c r="Q114" s="124"/>
      <c r="R114" s="147"/>
      <c r="S114" s="263"/>
      <c r="T114" s="147"/>
      <c r="U114" s="127"/>
      <c r="V114" s="38"/>
      <c r="W114" s="221"/>
      <c r="X114" s="207"/>
      <c r="Y114" s="255"/>
      <c r="Z114" s="131"/>
      <c r="AA114" s="116"/>
      <c r="AB114" s="147"/>
      <c r="AC114" s="116"/>
      <c r="AD114" s="150">
        <f t="shared" si="3"/>
        <v>4</v>
      </c>
      <c r="AE114">
        <f t="shared" si="4"/>
        <v>4</v>
      </c>
    </row>
    <row r="115" spans="1:31" ht="15.75" customHeight="1" x14ac:dyDescent="0.2">
      <c r="A115" s="246">
        <v>108</v>
      </c>
      <c r="B115" s="250" t="s">
        <v>415</v>
      </c>
      <c r="C115" s="242">
        <v>3</v>
      </c>
      <c r="D115" s="249" t="s">
        <v>19</v>
      </c>
      <c r="E115" s="261"/>
      <c r="F115" s="68"/>
      <c r="G115" s="68"/>
      <c r="H115" s="68"/>
      <c r="I115" s="233"/>
      <c r="J115" s="147"/>
      <c r="K115" s="263"/>
      <c r="L115" s="116"/>
      <c r="M115" s="221"/>
      <c r="N115" s="224"/>
      <c r="O115" s="263"/>
      <c r="P115" s="207"/>
      <c r="Q115" s="124"/>
      <c r="R115" s="147"/>
      <c r="S115" s="207"/>
      <c r="T115" s="147"/>
      <c r="U115" s="127"/>
      <c r="V115" s="131"/>
      <c r="W115" s="264" t="s">
        <v>407</v>
      </c>
      <c r="X115" s="136"/>
      <c r="Y115" s="264" t="s">
        <v>305</v>
      </c>
      <c r="Z115" s="264" t="s">
        <v>306</v>
      </c>
      <c r="AA115" s="221"/>
      <c r="AB115" s="147"/>
      <c r="AC115" s="138"/>
      <c r="AD115" s="150">
        <f t="shared" si="3"/>
        <v>3</v>
      </c>
      <c r="AE115">
        <f t="shared" si="4"/>
        <v>3</v>
      </c>
    </row>
    <row r="116" spans="1:31" ht="15.75" customHeight="1" x14ac:dyDescent="0.2">
      <c r="A116" s="253">
        <v>109</v>
      </c>
      <c r="B116" s="250" t="s">
        <v>416</v>
      </c>
      <c r="C116" s="242">
        <v>3</v>
      </c>
      <c r="D116" s="249"/>
      <c r="E116" s="261"/>
      <c r="F116" s="68"/>
      <c r="G116" s="68"/>
      <c r="H116" s="68"/>
      <c r="I116" s="115"/>
      <c r="J116" s="147"/>
      <c r="K116" s="263"/>
      <c r="L116" s="147"/>
      <c r="M116" s="131"/>
      <c r="N116" s="262"/>
      <c r="O116" s="266"/>
      <c r="P116" s="207"/>
      <c r="Q116" s="124"/>
      <c r="R116" s="263"/>
      <c r="S116" s="263"/>
      <c r="T116" s="147"/>
      <c r="U116" s="127"/>
      <c r="V116" s="127"/>
      <c r="W116" s="131"/>
      <c r="X116" s="136"/>
      <c r="Y116" s="264"/>
      <c r="Z116" s="264" t="s">
        <v>306</v>
      </c>
      <c r="AA116" s="270" t="s">
        <v>307</v>
      </c>
      <c r="AB116" s="147"/>
      <c r="AC116" s="270" t="s">
        <v>286</v>
      </c>
      <c r="AD116" s="150">
        <f t="shared" si="3"/>
        <v>3</v>
      </c>
      <c r="AE116">
        <f t="shared" si="4"/>
        <v>3</v>
      </c>
    </row>
    <row r="117" spans="1:31" ht="15.75" customHeight="1" x14ac:dyDescent="0.2">
      <c r="A117" s="246"/>
      <c r="B117" s="252" t="s">
        <v>88</v>
      </c>
      <c r="C117" s="242">
        <v>3</v>
      </c>
      <c r="D117" s="249"/>
      <c r="E117" s="261"/>
      <c r="F117" s="68"/>
      <c r="G117" s="68"/>
      <c r="H117" s="68"/>
      <c r="I117" s="233"/>
      <c r="J117" s="147"/>
      <c r="K117" s="263"/>
      <c r="L117" s="116"/>
      <c r="M117" s="221"/>
      <c r="N117" s="224"/>
      <c r="O117" s="266"/>
      <c r="P117" s="207"/>
      <c r="Q117" s="124"/>
      <c r="R117" s="263"/>
      <c r="S117" s="207"/>
      <c r="T117" s="147"/>
      <c r="U117" s="127"/>
      <c r="V117" s="127"/>
      <c r="W117" s="131"/>
      <c r="X117" s="136"/>
      <c r="Y117" s="255"/>
      <c r="Z117" s="221"/>
      <c r="AA117" s="270" t="s">
        <v>307</v>
      </c>
      <c r="AB117" s="270" t="s">
        <v>308</v>
      </c>
      <c r="AC117" s="270" t="s">
        <v>286</v>
      </c>
      <c r="AD117" s="150">
        <f t="shared" si="3"/>
        <v>3</v>
      </c>
      <c r="AE117">
        <f t="shared" si="4"/>
        <v>3</v>
      </c>
    </row>
    <row r="118" spans="1:31" ht="15.75" customHeight="1" x14ac:dyDescent="0.2">
      <c r="A118" s="253"/>
      <c r="B118" s="250" t="s">
        <v>417</v>
      </c>
      <c r="C118" s="242">
        <v>3</v>
      </c>
      <c r="D118" s="249"/>
      <c r="E118" s="261"/>
      <c r="F118" s="68"/>
      <c r="G118" s="68"/>
      <c r="H118" s="68"/>
      <c r="I118" s="115"/>
      <c r="J118" s="147"/>
      <c r="K118" s="263"/>
      <c r="L118" s="147"/>
      <c r="M118" s="131"/>
      <c r="N118" s="262"/>
      <c r="O118" s="266"/>
      <c r="P118" s="207"/>
      <c r="Q118" s="124"/>
      <c r="R118" s="263"/>
      <c r="S118" s="263"/>
      <c r="T118" s="147"/>
      <c r="U118" s="127"/>
      <c r="V118" s="127"/>
      <c r="W118" s="131"/>
      <c r="X118" s="136"/>
      <c r="Y118" s="264"/>
      <c r="Z118" s="264" t="s">
        <v>306</v>
      </c>
      <c r="AA118" s="270" t="s">
        <v>307</v>
      </c>
      <c r="AB118" s="147"/>
      <c r="AC118" s="270" t="s">
        <v>286</v>
      </c>
      <c r="AD118" s="150">
        <f t="shared" si="3"/>
        <v>3</v>
      </c>
      <c r="AE118">
        <f t="shared" si="4"/>
        <v>3</v>
      </c>
    </row>
    <row r="119" spans="1:31" ht="15.75" customHeight="1" x14ac:dyDescent="0.2">
      <c r="A119" s="246"/>
      <c r="B119" s="252" t="s">
        <v>418</v>
      </c>
      <c r="C119" s="242">
        <v>3</v>
      </c>
      <c r="D119" s="249"/>
      <c r="E119" s="261"/>
      <c r="F119" s="68"/>
      <c r="G119" s="261"/>
      <c r="H119" s="68"/>
      <c r="I119" s="233"/>
      <c r="J119" s="147"/>
      <c r="K119" s="263"/>
      <c r="L119" s="147"/>
      <c r="M119" s="221"/>
      <c r="N119" s="266"/>
      <c r="O119" s="266"/>
      <c r="P119" s="207"/>
      <c r="Q119" s="124"/>
      <c r="R119" s="261" t="s">
        <v>402</v>
      </c>
      <c r="S119" s="261" t="s">
        <v>403</v>
      </c>
      <c r="T119" s="147"/>
      <c r="U119" s="265" t="s">
        <v>405</v>
      </c>
      <c r="V119" s="127"/>
      <c r="W119" s="131"/>
      <c r="X119" s="136"/>
      <c r="Y119" s="255"/>
      <c r="Z119" s="221"/>
      <c r="AA119" s="221"/>
      <c r="AB119" s="147"/>
      <c r="AC119" s="138"/>
      <c r="AD119" s="150">
        <f t="shared" si="3"/>
        <v>3</v>
      </c>
      <c r="AE119">
        <f t="shared" si="4"/>
        <v>3</v>
      </c>
    </row>
    <row r="120" spans="1:31" ht="15.75" customHeight="1" x14ac:dyDescent="0.2">
      <c r="A120" s="246"/>
      <c r="B120" s="250" t="s">
        <v>419</v>
      </c>
      <c r="C120" s="242">
        <v>3</v>
      </c>
      <c r="D120" s="249"/>
      <c r="E120" s="261"/>
      <c r="F120" s="68"/>
      <c r="G120" s="68"/>
      <c r="H120" s="68"/>
      <c r="I120" s="233"/>
      <c r="J120" s="147"/>
      <c r="K120" s="263"/>
      <c r="L120" s="116"/>
      <c r="M120" s="221"/>
      <c r="N120" s="224"/>
      <c r="O120" s="266"/>
      <c r="P120" s="207"/>
      <c r="Q120" s="124"/>
      <c r="R120" s="263"/>
      <c r="S120" s="263"/>
      <c r="T120" s="147"/>
      <c r="U120" s="127"/>
      <c r="V120" s="127"/>
      <c r="W120" s="131"/>
      <c r="X120" s="136"/>
      <c r="Y120" s="255"/>
      <c r="Z120" s="221"/>
      <c r="AA120" s="270" t="s">
        <v>307</v>
      </c>
      <c r="AB120" s="270" t="s">
        <v>308</v>
      </c>
      <c r="AC120" s="270" t="s">
        <v>286</v>
      </c>
      <c r="AD120" s="150">
        <f t="shared" si="3"/>
        <v>3</v>
      </c>
      <c r="AE120">
        <f t="shared" si="4"/>
        <v>3</v>
      </c>
    </row>
    <row r="121" spans="1:31" ht="15.75" customHeight="1" x14ac:dyDescent="0.2">
      <c r="A121" s="246"/>
      <c r="B121" s="250" t="s">
        <v>420</v>
      </c>
      <c r="C121" s="242">
        <v>3</v>
      </c>
      <c r="D121" s="249"/>
      <c r="E121" s="261"/>
      <c r="F121" s="68"/>
      <c r="G121" s="68"/>
      <c r="H121" s="68"/>
      <c r="I121" s="233"/>
      <c r="J121" s="147"/>
      <c r="K121" s="263"/>
      <c r="L121" s="116"/>
      <c r="M121" s="221"/>
      <c r="N121" s="224"/>
      <c r="O121" s="266"/>
      <c r="P121" s="207"/>
      <c r="Q121" s="124"/>
      <c r="R121" s="263"/>
      <c r="S121" s="263"/>
      <c r="T121" s="147"/>
      <c r="U121" s="127"/>
      <c r="V121" s="127"/>
      <c r="W121" s="131"/>
      <c r="X121" s="136"/>
      <c r="Y121" s="255"/>
      <c r="Z121" s="221"/>
      <c r="AA121" s="270" t="s">
        <v>307</v>
      </c>
      <c r="AB121" s="270" t="s">
        <v>308</v>
      </c>
      <c r="AC121" s="270" t="s">
        <v>286</v>
      </c>
      <c r="AD121" s="150">
        <f t="shared" si="3"/>
        <v>3</v>
      </c>
      <c r="AE121">
        <f t="shared" si="4"/>
        <v>3</v>
      </c>
    </row>
    <row r="122" spans="1:31" ht="15.75" customHeight="1" x14ac:dyDescent="0.2">
      <c r="A122" s="253"/>
      <c r="B122" s="250" t="s">
        <v>421</v>
      </c>
      <c r="C122" s="242">
        <v>3</v>
      </c>
      <c r="D122" s="249"/>
      <c r="E122" s="261"/>
      <c r="F122" s="68"/>
      <c r="G122" s="68"/>
      <c r="H122" s="68"/>
      <c r="I122" s="233"/>
      <c r="J122" s="147"/>
      <c r="K122" s="263"/>
      <c r="L122" s="147"/>
      <c r="M122" s="221"/>
      <c r="N122" s="266"/>
      <c r="O122" s="224"/>
      <c r="P122" s="207"/>
      <c r="Q122" s="147"/>
      <c r="R122" s="263"/>
      <c r="S122" s="263"/>
      <c r="T122" s="147"/>
      <c r="U122" s="38"/>
      <c r="V122" s="265" t="s">
        <v>406</v>
      </c>
      <c r="W122" s="221"/>
      <c r="X122" s="207"/>
      <c r="Y122" s="264" t="s">
        <v>305</v>
      </c>
      <c r="Z122" s="131"/>
      <c r="AA122" s="221"/>
      <c r="AB122" s="138"/>
      <c r="AC122" s="270" t="s">
        <v>286</v>
      </c>
      <c r="AD122" s="150">
        <f t="shared" si="3"/>
        <v>3</v>
      </c>
      <c r="AE122">
        <f t="shared" si="4"/>
        <v>3</v>
      </c>
    </row>
    <row r="123" spans="1:31" ht="15.75" customHeight="1" x14ac:dyDescent="0.2">
      <c r="A123" s="253"/>
      <c r="B123" s="250" t="s">
        <v>422</v>
      </c>
      <c r="C123" s="242">
        <v>3</v>
      </c>
      <c r="D123" s="249"/>
      <c r="E123" s="261"/>
      <c r="F123" s="68"/>
      <c r="G123" s="68"/>
      <c r="H123" s="68"/>
      <c r="I123" s="115"/>
      <c r="J123" s="147"/>
      <c r="K123" s="263"/>
      <c r="L123" s="147"/>
      <c r="M123" s="131"/>
      <c r="N123" s="262"/>
      <c r="O123" s="266"/>
      <c r="P123" s="207"/>
      <c r="Q123" s="124"/>
      <c r="R123" s="263"/>
      <c r="S123" s="207"/>
      <c r="T123" s="263"/>
      <c r="U123" s="127"/>
      <c r="V123" s="127"/>
      <c r="W123" s="131"/>
      <c r="X123" s="138"/>
      <c r="Y123" s="264" t="s">
        <v>305</v>
      </c>
      <c r="Z123" s="264" t="s">
        <v>306</v>
      </c>
      <c r="AA123" s="270" t="s">
        <v>307</v>
      </c>
      <c r="AB123" s="147"/>
      <c r="AC123" s="138"/>
      <c r="AD123" s="150">
        <f t="shared" si="3"/>
        <v>3</v>
      </c>
      <c r="AE123">
        <f t="shared" si="4"/>
        <v>3</v>
      </c>
    </row>
    <row r="124" spans="1:31" ht="15.75" customHeight="1" x14ac:dyDescent="0.2">
      <c r="A124" s="253"/>
      <c r="B124" s="252" t="s">
        <v>115</v>
      </c>
      <c r="C124" s="242">
        <v>3</v>
      </c>
      <c r="D124" s="249"/>
      <c r="E124" s="261" t="s">
        <v>394</v>
      </c>
      <c r="F124" s="261"/>
      <c r="G124" s="68"/>
      <c r="H124" s="68"/>
      <c r="I124" s="115"/>
      <c r="J124" s="147"/>
      <c r="K124" s="263"/>
      <c r="L124" s="147"/>
      <c r="M124" s="221"/>
      <c r="N124" s="262" t="s">
        <v>399</v>
      </c>
      <c r="O124" s="262" t="s">
        <v>400</v>
      </c>
      <c r="P124" s="207"/>
      <c r="Q124" s="147"/>
      <c r="R124" s="142"/>
      <c r="S124" s="263"/>
      <c r="T124" s="147"/>
      <c r="U124" s="38"/>
      <c r="V124" s="127"/>
      <c r="W124" s="221"/>
      <c r="X124" s="207"/>
      <c r="Y124" s="131"/>
      <c r="Z124" s="221"/>
      <c r="AA124" s="221"/>
      <c r="AB124" s="147"/>
      <c r="AC124" s="138"/>
      <c r="AD124" s="150">
        <f t="shared" si="3"/>
        <v>2</v>
      </c>
      <c r="AE124">
        <f t="shared" si="4"/>
        <v>3</v>
      </c>
    </row>
    <row r="125" spans="1:31" ht="15.75" customHeight="1" x14ac:dyDescent="0.2">
      <c r="A125" s="253"/>
      <c r="B125" s="250" t="s">
        <v>268</v>
      </c>
      <c r="C125" s="242">
        <v>3</v>
      </c>
      <c r="D125" s="249"/>
      <c r="E125" s="261"/>
      <c r="F125" s="68"/>
      <c r="G125" s="68"/>
      <c r="H125" s="68"/>
      <c r="I125" s="261"/>
      <c r="J125" s="147"/>
      <c r="K125" s="207"/>
      <c r="L125" s="147"/>
      <c r="M125" s="221"/>
      <c r="N125" s="147"/>
      <c r="O125" s="147"/>
      <c r="P125" s="122"/>
      <c r="Q125" s="147"/>
      <c r="R125" s="124"/>
      <c r="S125" s="265" t="s">
        <v>403</v>
      </c>
      <c r="T125" s="261" t="s">
        <v>404</v>
      </c>
      <c r="U125" s="127"/>
      <c r="V125" s="38"/>
      <c r="W125" s="221"/>
      <c r="X125" s="147"/>
      <c r="Y125" s="264" t="s">
        <v>305</v>
      </c>
      <c r="Z125" s="221"/>
      <c r="AA125" s="131"/>
      <c r="AB125" s="147"/>
      <c r="AC125" s="138"/>
      <c r="AD125" s="150">
        <f t="shared" si="3"/>
        <v>3</v>
      </c>
      <c r="AE125">
        <f t="shared" si="4"/>
        <v>3</v>
      </c>
    </row>
    <row r="126" spans="1:31" ht="15.75" customHeight="1" x14ac:dyDescent="0.2">
      <c r="A126" s="246"/>
      <c r="B126" s="250" t="s">
        <v>140</v>
      </c>
      <c r="C126" s="242">
        <v>3</v>
      </c>
      <c r="D126" s="249"/>
      <c r="E126" s="261"/>
      <c r="F126" s="68"/>
      <c r="G126" s="68"/>
      <c r="H126" s="68"/>
      <c r="I126" s="233"/>
      <c r="J126" s="147"/>
      <c r="K126" s="207"/>
      <c r="L126" s="116"/>
      <c r="M126" s="221"/>
      <c r="N126" s="124"/>
      <c r="O126" s="147"/>
      <c r="P126" s="207"/>
      <c r="Q126" s="124"/>
      <c r="R126" s="147"/>
      <c r="S126" s="207"/>
      <c r="T126" s="266"/>
      <c r="U126" s="141"/>
      <c r="V126" s="131"/>
      <c r="W126" s="131"/>
      <c r="X126" s="138"/>
      <c r="Y126" s="255"/>
      <c r="Z126" s="221"/>
      <c r="AA126" s="270" t="s">
        <v>307</v>
      </c>
      <c r="AB126" s="270" t="s">
        <v>308</v>
      </c>
      <c r="AC126" s="270" t="s">
        <v>286</v>
      </c>
      <c r="AD126" s="150">
        <f t="shared" si="3"/>
        <v>3</v>
      </c>
      <c r="AE126">
        <f t="shared" si="4"/>
        <v>3</v>
      </c>
    </row>
    <row r="127" spans="1:31" ht="15.75" customHeight="1" x14ac:dyDescent="0.2">
      <c r="A127" s="253"/>
      <c r="B127" s="250" t="s">
        <v>144</v>
      </c>
      <c r="C127" s="242">
        <v>3</v>
      </c>
      <c r="D127" s="249"/>
      <c r="E127" s="261"/>
      <c r="F127" s="68"/>
      <c r="G127" s="68"/>
      <c r="H127" s="68"/>
      <c r="I127" s="115"/>
      <c r="J127" s="147"/>
      <c r="K127" s="207"/>
      <c r="L127" s="147"/>
      <c r="M127" s="131"/>
      <c r="N127" s="264"/>
      <c r="O127" s="147"/>
      <c r="P127" s="207"/>
      <c r="Q127" s="124"/>
      <c r="R127" s="147"/>
      <c r="S127" s="207"/>
      <c r="T127" s="266"/>
      <c r="U127" s="141"/>
      <c r="V127" s="131"/>
      <c r="W127" s="131"/>
      <c r="X127" s="136"/>
      <c r="Y127" s="264"/>
      <c r="Z127" s="264" t="s">
        <v>306</v>
      </c>
      <c r="AA127" s="270" t="s">
        <v>307</v>
      </c>
      <c r="AB127" s="147"/>
      <c r="AC127" s="270" t="s">
        <v>286</v>
      </c>
      <c r="AD127" s="150">
        <f t="shared" si="3"/>
        <v>3</v>
      </c>
      <c r="AE127">
        <f t="shared" si="4"/>
        <v>3</v>
      </c>
    </row>
    <row r="128" spans="1:31" ht="15.75" customHeight="1" x14ac:dyDescent="0.2">
      <c r="A128" s="253"/>
      <c r="B128" s="250" t="s">
        <v>145</v>
      </c>
      <c r="C128" s="242">
        <v>3</v>
      </c>
      <c r="D128" s="249"/>
      <c r="E128" s="261"/>
      <c r="F128" s="68"/>
      <c r="G128" s="68"/>
      <c r="H128" s="68"/>
      <c r="I128" s="233"/>
      <c r="J128" s="147"/>
      <c r="K128" s="207"/>
      <c r="L128" s="147"/>
      <c r="M128" s="221"/>
      <c r="N128" s="147"/>
      <c r="O128" s="124"/>
      <c r="P128" s="207"/>
      <c r="Q128" s="147"/>
      <c r="R128" s="147"/>
      <c r="S128" s="207"/>
      <c r="T128" s="266"/>
      <c r="U128" s="176"/>
      <c r="V128" s="264" t="s">
        <v>406</v>
      </c>
      <c r="W128" s="221"/>
      <c r="X128" s="265" t="s">
        <v>408</v>
      </c>
      <c r="Y128" s="255"/>
      <c r="Z128" s="264" t="s">
        <v>306</v>
      </c>
      <c r="AA128" s="221"/>
      <c r="AB128" s="138"/>
      <c r="AC128" s="138"/>
      <c r="AD128" s="150">
        <f t="shared" si="3"/>
        <v>3</v>
      </c>
      <c r="AE128">
        <f t="shared" si="4"/>
        <v>3</v>
      </c>
    </row>
    <row r="129" spans="1:31" ht="15.75" customHeight="1" x14ac:dyDescent="0.2">
      <c r="A129" s="253"/>
      <c r="B129" s="250" t="s">
        <v>146</v>
      </c>
      <c r="C129" s="242">
        <v>3</v>
      </c>
      <c r="D129" s="249"/>
      <c r="E129" s="261"/>
      <c r="F129" s="68"/>
      <c r="G129" s="68"/>
      <c r="H129" s="68"/>
      <c r="I129" s="115"/>
      <c r="J129" s="147"/>
      <c r="K129" s="207"/>
      <c r="L129" s="147"/>
      <c r="M129" s="131"/>
      <c r="N129" s="264"/>
      <c r="O129" s="147"/>
      <c r="P129" s="207"/>
      <c r="Q129" s="124"/>
      <c r="R129" s="147"/>
      <c r="S129" s="207"/>
      <c r="T129" s="266"/>
      <c r="U129" s="141"/>
      <c r="V129" s="131"/>
      <c r="W129" s="131"/>
      <c r="X129" s="136"/>
      <c r="Y129" s="264" t="s">
        <v>305</v>
      </c>
      <c r="Z129" s="221"/>
      <c r="AA129" s="221"/>
      <c r="AB129" s="270" t="s">
        <v>308</v>
      </c>
      <c r="AC129" s="270" t="s">
        <v>286</v>
      </c>
      <c r="AD129" s="150">
        <f t="shared" si="3"/>
        <v>3</v>
      </c>
      <c r="AE129">
        <f t="shared" si="4"/>
        <v>3</v>
      </c>
    </row>
    <row r="130" spans="1:31" ht="15.75" customHeight="1" x14ac:dyDescent="0.2">
      <c r="A130" s="253"/>
      <c r="B130" s="250" t="s">
        <v>175</v>
      </c>
      <c r="C130" s="242">
        <v>3</v>
      </c>
      <c r="D130" s="249"/>
      <c r="E130" s="261"/>
      <c r="F130" s="68"/>
      <c r="G130" s="68"/>
      <c r="H130" s="68"/>
      <c r="I130" s="115"/>
      <c r="J130" s="147"/>
      <c r="K130" s="207"/>
      <c r="L130" s="147"/>
      <c r="M130" s="131"/>
      <c r="N130" s="264"/>
      <c r="O130" s="147"/>
      <c r="P130" s="207"/>
      <c r="Q130" s="124"/>
      <c r="R130" s="147"/>
      <c r="S130" s="207"/>
      <c r="T130" s="266"/>
      <c r="U130" s="141"/>
      <c r="V130" s="131"/>
      <c r="W130" s="131"/>
      <c r="X130" s="136"/>
      <c r="Y130" s="264"/>
      <c r="Z130" s="264" t="s">
        <v>306</v>
      </c>
      <c r="AA130" s="221"/>
      <c r="AB130" s="270" t="s">
        <v>308</v>
      </c>
      <c r="AC130" s="270" t="s">
        <v>286</v>
      </c>
      <c r="AD130" s="150">
        <f t="shared" si="3"/>
        <v>3</v>
      </c>
      <c r="AE130">
        <f t="shared" si="4"/>
        <v>3</v>
      </c>
    </row>
    <row r="131" spans="1:31" ht="15.75" customHeight="1" x14ac:dyDescent="0.2">
      <c r="A131" s="253"/>
      <c r="B131" s="250" t="s">
        <v>148</v>
      </c>
      <c r="C131" s="242">
        <v>3</v>
      </c>
      <c r="D131" s="249"/>
      <c r="E131" s="261"/>
      <c r="F131" s="68"/>
      <c r="G131" s="68"/>
      <c r="H131" s="68"/>
      <c r="I131" s="262"/>
      <c r="J131" s="147"/>
      <c r="K131" s="207"/>
      <c r="L131" s="147"/>
      <c r="M131" s="221"/>
      <c r="N131" s="147"/>
      <c r="O131" s="147"/>
      <c r="P131" s="122"/>
      <c r="Q131" s="147"/>
      <c r="R131" s="124"/>
      <c r="S131" s="265" t="s">
        <v>403</v>
      </c>
      <c r="T131" s="224"/>
      <c r="U131" s="141"/>
      <c r="V131" s="265" t="s">
        <v>406</v>
      </c>
      <c r="W131" s="221"/>
      <c r="X131" s="207"/>
      <c r="Y131" s="255"/>
      <c r="Z131" s="221"/>
      <c r="AA131" s="131"/>
      <c r="AB131" s="147"/>
      <c r="AC131" s="270" t="s">
        <v>286</v>
      </c>
      <c r="AD131" s="150">
        <f t="shared" si="3"/>
        <v>3</v>
      </c>
      <c r="AE131">
        <f t="shared" si="4"/>
        <v>3</v>
      </c>
    </row>
    <row r="132" spans="1:31" ht="15.75" customHeight="1" x14ac:dyDescent="0.2">
      <c r="A132" s="253"/>
      <c r="B132" s="252" t="s">
        <v>149</v>
      </c>
      <c r="C132" s="242">
        <v>3</v>
      </c>
      <c r="D132" s="249"/>
      <c r="E132" s="261"/>
      <c r="F132" s="68"/>
      <c r="G132" s="68"/>
      <c r="H132" s="68"/>
      <c r="I132" s="233"/>
      <c r="J132" s="147"/>
      <c r="K132" s="207"/>
      <c r="L132" s="147"/>
      <c r="M132" s="221"/>
      <c r="N132" s="147"/>
      <c r="O132" s="124"/>
      <c r="P132" s="207"/>
      <c r="Q132" s="147"/>
      <c r="R132" s="147"/>
      <c r="S132" s="207"/>
      <c r="T132" s="147"/>
      <c r="U132" s="176"/>
      <c r="V132" s="38"/>
      <c r="W132" s="221"/>
      <c r="X132" s="265" t="s">
        <v>408</v>
      </c>
      <c r="Y132" s="264" t="s">
        <v>305</v>
      </c>
      <c r="Z132" s="264" t="s">
        <v>306</v>
      </c>
      <c r="AA132" s="221"/>
      <c r="AB132" s="138"/>
      <c r="AC132" s="138"/>
      <c r="AD132" s="150">
        <f t="shared" si="3"/>
        <v>3</v>
      </c>
      <c r="AE132">
        <f t="shared" si="4"/>
        <v>3</v>
      </c>
    </row>
    <row r="133" spans="1:31" ht="15.75" customHeight="1" x14ac:dyDescent="0.2">
      <c r="A133" s="253"/>
      <c r="B133" s="250" t="s">
        <v>160</v>
      </c>
      <c r="C133" s="242">
        <v>3</v>
      </c>
      <c r="D133" s="249"/>
      <c r="E133" s="261"/>
      <c r="F133" s="68"/>
      <c r="G133" s="68"/>
      <c r="H133" s="68"/>
      <c r="I133" s="262"/>
      <c r="J133" s="266"/>
      <c r="K133" s="207"/>
      <c r="L133" s="147"/>
      <c r="M133" s="268"/>
      <c r="N133" s="266"/>
      <c r="O133" s="147"/>
      <c r="P133" s="122"/>
      <c r="Q133" s="147"/>
      <c r="R133" s="124"/>
      <c r="S133" s="265"/>
      <c r="T133" s="124"/>
      <c r="U133" s="262" t="s">
        <v>405</v>
      </c>
      <c r="V133" s="221"/>
      <c r="W133" s="221"/>
      <c r="X133" s="265" t="s">
        <v>408</v>
      </c>
      <c r="Y133" s="255"/>
      <c r="Z133" s="221"/>
      <c r="AA133" s="131"/>
      <c r="AB133" s="270" t="s">
        <v>308</v>
      </c>
      <c r="AC133" s="138"/>
      <c r="AD133" s="150">
        <f t="shared" si="3"/>
        <v>3</v>
      </c>
      <c r="AE133">
        <f t="shared" si="4"/>
        <v>3</v>
      </c>
    </row>
    <row r="134" spans="1:31" ht="15.75" customHeight="1" x14ac:dyDescent="0.2">
      <c r="A134" s="253"/>
      <c r="B134" s="250" t="s">
        <v>151</v>
      </c>
      <c r="C134" s="242">
        <v>3</v>
      </c>
      <c r="D134" s="249"/>
      <c r="E134" s="261"/>
      <c r="F134" s="68"/>
      <c r="G134" s="68"/>
      <c r="H134" s="68"/>
      <c r="I134" s="262" t="s">
        <v>319</v>
      </c>
      <c r="J134" s="224"/>
      <c r="K134" s="207"/>
      <c r="L134" s="147"/>
      <c r="M134" s="268"/>
      <c r="N134" s="266"/>
      <c r="O134" s="147"/>
      <c r="P134" s="207"/>
      <c r="Q134" s="124"/>
      <c r="R134" s="147"/>
      <c r="S134" s="207"/>
      <c r="T134" s="147"/>
      <c r="U134" s="267"/>
      <c r="V134" s="131"/>
      <c r="W134" s="131"/>
      <c r="X134" s="138"/>
      <c r="Y134" s="255"/>
      <c r="Z134" s="221"/>
      <c r="AA134" s="270" t="s">
        <v>307</v>
      </c>
      <c r="AB134" s="270" t="s">
        <v>308</v>
      </c>
      <c r="AC134" s="138"/>
      <c r="AD134" s="150">
        <f t="shared" si="3"/>
        <v>3</v>
      </c>
      <c r="AE134">
        <f t="shared" si="4"/>
        <v>3</v>
      </c>
    </row>
    <row r="135" spans="1:31" ht="15.75" customHeight="1" x14ac:dyDescent="0.2">
      <c r="A135" s="253"/>
      <c r="B135" s="250" t="s">
        <v>152</v>
      </c>
      <c r="C135" s="242">
        <v>3</v>
      </c>
      <c r="D135" s="249"/>
      <c r="E135" s="261"/>
      <c r="F135" s="68"/>
      <c r="G135" s="68"/>
      <c r="H135" s="68"/>
      <c r="I135" s="115"/>
      <c r="J135" s="266"/>
      <c r="K135" s="207"/>
      <c r="L135" s="147"/>
      <c r="M135" s="267"/>
      <c r="N135" s="262"/>
      <c r="O135" s="147"/>
      <c r="P135" s="207"/>
      <c r="Q135" s="124"/>
      <c r="R135" s="147"/>
      <c r="S135" s="207"/>
      <c r="T135" s="147"/>
      <c r="U135" s="267"/>
      <c r="V135" s="131"/>
      <c r="W135" s="131"/>
      <c r="X135" s="136"/>
      <c r="Y135" s="264"/>
      <c r="Z135" s="264" t="s">
        <v>306</v>
      </c>
      <c r="AA135" s="270" t="s">
        <v>307</v>
      </c>
      <c r="AB135" s="147"/>
      <c r="AC135" s="270" t="s">
        <v>286</v>
      </c>
      <c r="AD135" s="150">
        <f t="shared" si="3"/>
        <v>3</v>
      </c>
      <c r="AE135">
        <f t="shared" si="4"/>
        <v>3</v>
      </c>
    </row>
    <row r="136" spans="1:31" ht="15.75" customHeight="1" x14ac:dyDescent="0.2">
      <c r="A136" s="253"/>
      <c r="B136" s="252" t="s">
        <v>164</v>
      </c>
      <c r="C136" s="242">
        <v>3</v>
      </c>
      <c r="D136" s="249"/>
      <c r="E136" s="68"/>
      <c r="F136" s="261" t="s">
        <v>410</v>
      </c>
      <c r="G136" s="261" t="s">
        <v>395</v>
      </c>
      <c r="H136" s="261" t="s">
        <v>411</v>
      </c>
      <c r="I136" s="115"/>
      <c r="J136" s="224"/>
      <c r="K136" s="207"/>
      <c r="L136" s="116"/>
      <c r="M136" s="262"/>
      <c r="N136" s="224"/>
      <c r="O136" s="147"/>
      <c r="P136" s="122"/>
      <c r="Q136" s="147"/>
      <c r="R136" s="147"/>
      <c r="S136" s="207"/>
      <c r="T136" s="147"/>
      <c r="U136" s="267"/>
      <c r="V136" s="221"/>
      <c r="W136" s="131"/>
      <c r="X136" s="136"/>
      <c r="Y136" s="131"/>
      <c r="Z136" s="221"/>
      <c r="AA136" s="221"/>
      <c r="AB136" s="147"/>
      <c r="AC136" s="138"/>
      <c r="AD136" s="150">
        <f t="shared" si="3"/>
        <v>3</v>
      </c>
      <c r="AE136">
        <f t="shared" si="4"/>
        <v>3</v>
      </c>
    </row>
    <row r="137" spans="1:31" ht="15.75" customHeight="1" x14ac:dyDescent="0.2">
      <c r="A137" s="253"/>
      <c r="B137" s="250" t="s">
        <v>165</v>
      </c>
      <c r="C137" s="242">
        <v>3</v>
      </c>
      <c r="D137" s="249"/>
      <c r="E137" s="261"/>
      <c r="F137" s="68"/>
      <c r="G137" s="68"/>
      <c r="H137" s="68"/>
      <c r="I137" s="115"/>
      <c r="J137" s="266"/>
      <c r="K137" s="207"/>
      <c r="L137" s="147"/>
      <c r="M137" s="267"/>
      <c r="N137" s="262"/>
      <c r="O137" s="147"/>
      <c r="P137" s="207"/>
      <c r="Q137" s="124"/>
      <c r="R137" s="147"/>
      <c r="S137" s="207"/>
      <c r="T137" s="147"/>
      <c r="U137" s="267"/>
      <c r="V137" s="131"/>
      <c r="W137" s="131"/>
      <c r="X137" s="138"/>
      <c r="Y137" s="264"/>
      <c r="Z137" s="264" t="s">
        <v>306</v>
      </c>
      <c r="AA137" s="270" t="s">
        <v>307</v>
      </c>
      <c r="AB137" s="147"/>
      <c r="AC137" s="270" t="s">
        <v>286</v>
      </c>
      <c r="AD137" s="150">
        <f t="shared" ref="AD137:AD164" si="5">COUNTA(F137:I137,K137:O137,Q137:AC137)</f>
        <v>3</v>
      </c>
      <c r="AE137">
        <f t="shared" ref="AE137:AE164" si="6">COUNTA(E137:AC137)</f>
        <v>3</v>
      </c>
    </row>
    <row r="138" spans="1:31" ht="15.75" customHeight="1" x14ac:dyDescent="0.2">
      <c r="A138" s="253">
        <v>131</v>
      </c>
      <c r="B138" s="252" t="s">
        <v>166</v>
      </c>
      <c r="C138" s="242">
        <v>2</v>
      </c>
      <c r="D138" s="249" t="s">
        <v>19</v>
      </c>
      <c r="E138" s="68"/>
      <c r="F138" s="261" t="s">
        <v>410</v>
      </c>
      <c r="G138" s="261" t="s">
        <v>395</v>
      </c>
      <c r="H138" s="70"/>
      <c r="I138" s="233"/>
      <c r="J138" s="224"/>
      <c r="K138" s="207"/>
      <c r="L138" s="124"/>
      <c r="M138" s="233"/>
      <c r="N138" s="224"/>
      <c r="O138" s="124"/>
      <c r="P138" s="207"/>
      <c r="Q138" s="147"/>
      <c r="R138" s="147"/>
      <c r="S138" s="207"/>
      <c r="T138" s="147"/>
      <c r="U138" s="268"/>
      <c r="V138" s="221"/>
      <c r="W138" s="221"/>
      <c r="X138" s="147"/>
      <c r="Y138" s="255"/>
      <c r="Z138" s="131"/>
      <c r="AA138" s="221"/>
      <c r="AB138" s="138"/>
      <c r="AC138" s="138"/>
      <c r="AD138" s="150">
        <f t="shared" si="5"/>
        <v>2</v>
      </c>
      <c r="AE138">
        <f t="shared" si="6"/>
        <v>2</v>
      </c>
    </row>
    <row r="139" spans="1:31" ht="15.75" customHeight="1" x14ac:dyDescent="0.2">
      <c r="A139" s="253">
        <v>132</v>
      </c>
      <c r="B139" s="252" t="s">
        <v>80</v>
      </c>
      <c r="C139" s="242">
        <v>2</v>
      </c>
      <c r="D139" s="249"/>
      <c r="E139" s="68"/>
      <c r="F139" s="261" t="s">
        <v>410</v>
      </c>
      <c r="G139" s="68"/>
      <c r="H139" s="68"/>
      <c r="I139" s="115"/>
      <c r="J139" s="266"/>
      <c r="K139" s="207"/>
      <c r="L139" s="147"/>
      <c r="M139" s="268"/>
      <c r="N139" s="266"/>
      <c r="O139" s="264" t="s">
        <v>400</v>
      </c>
      <c r="P139" s="207"/>
      <c r="Q139" s="124"/>
      <c r="R139" s="147"/>
      <c r="S139" s="207"/>
      <c r="T139" s="147"/>
      <c r="U139" s="267"/>
      <c r="V139" s="131"/>
      <c r="W139" s="131"/>
      <c r="X139" s="147"/>
      <c r="Y139" s="255"/>
      <c r="Z139" s="221"/>
      <c r="AA139" s="221"/>
      <c r="AB139" s="147"/>
      <c r="AC139" s="138"/>
      <c r="AD139" s="150">
        <f t="shared" si="5"/>
        <v>2</v>
      </c>
      <c r="AE139">
        <f t="shared" si="6"/>
        <v>2</v>
      </c>
    </row>
    <row r="140" spans="1:31" ht="15.75" customHeight="1" x14ac:dyDescent="0.2">
      <c r="A140" s="246"/>
      <c r="B140" s="250" t="s">
        <v>168</v>
      </c>
      <c r="C140" s="242">
        <v>2</v>
      </c>
      <c r="D140" s="249"/>
      <c r="E140" s="261"/>
      <c r="F140" s="68"/>
      <c r="G140" s="68"/>
      <c r="H140" s="68"/>
      <c r="I140" s="233"/>
      <c r="J140" s="266"/>
      <c r="K140" s="207"/>
      <c r="L140" s="116"/>
      <c r="M140" s="268"/>
      <c r="N140" s="142"/>
      <c r="O140" s="147"/>
      <c r="P140" s="207"/>
      <c r="Q140" s="124"/>
      <c r="R140" s="147"/>
      <c r="S140" s="207"/>
      <c r="T140" s="147"/>
      <c r="U140" s="131"/>
      <c r="V140" s="131"/>
      <c r="W140" s="131"/>
      <c r="X140" s="136"/>
      <c r="Y140" s="255"/>
      <c r="Z140" s="221"/>
      <c r="AA140" s="270"/>
      <c r="AB140" s="270" t="s">
        <v>308</v>
      </c>
      <c r="AC140" s="270" t="s">
        <v>286</v>
      </c>
      <c r="AD140" s="150">
        <f t="shared" si="5"/>
        <v>2</v>
      </c>
      <c r="AE140">
        <f t="shared" si="6"/>
        <v>2</v>
      </c>
    </row>
    <row r="141" spans="1:31" ht="15.75" customHeight="1" x14ac:dyDescent="0.2">
      <c r="A141" s="253"/>
      <c r="B141" s="252" t="s">
        <v>237</v>
      </c>
      <c r="C141" s="242">
        <v>2</v>
      </c>
      <c r="D141" s="249"/>
      <c r="E141" s="261" t="s">
        <v>394</v>
      </c>
      <c r="F141" s="68"/>
      <c r="G141" s="68"/>
      <c r="H141" s="68"/>
      <c r="I141" s="115"/>
      <c r="J141" s="262" t="s">
        <v>396</v>
      </c>
      <c r="K141" s="207"/>
      <c r="L141" s="147"/>
      <c r="M141" s="267"/>
      <c r="N141" s="263"/>
      <c r="O141" s="124"/>
      <c r="P141" s="122"/>
      <c r="Q141" s="124"/>
      <c r="R141" s="147"/>
      <c r="S141" s="207"/>
      <c r="T141" s="142"/>
      <c r="U141" s="221"/>
      <c r="V141" s="127"/>
      <c r="W141" s="221"/>
      <c r="X141" s="207"/>
      <c r="Y141" s="255"/>
      <c r="Z141" s="116"/>
      <c r="AA141" s="221"/>
      <c r="AB141" s="138"/>
      <c r="AC141" s="138"/>
      <c r="AD141" s="150">
        <f t="shared" si="5"/>
        <v>0</v>
      </c>
      <c r="AE141">
        <f t="shared" si="6"/>
        <v>2</v>
      </c>
    </row>
    <row r="142" spans="1:31" ht="15.75" customHeight="1" x14ac:dyDescent="0.2">
      <c r="A142" s="246"/>
      <c r="B142" s="252" t="s">
        <v>243</v>
      </c>
      <c r="C142" s="242">
        <v>2</v>
      </c>
      <c r="D142" s="249"/>
      <c r="E142" s="261"/>
      <c r="F142" s="68"/>
      <c r="G142" s="261"/>
      <c r="H142" s="261" t="s">
        <v>411</v>
      </c>
      <c r="I142" s="233"/>
      <c r="J142" s="266"/>
      <c r="K142" s="207"/>
      <c r="L142" s="147"/>
      <c r="M142" s="268"/>
      <c r="N142" s="261" t="s">
        <v>399</v>
      </c>
      <c r="O142" s="124"/>
      <c r="P142" s="122"/>
      <c r="Q142" s="147"/>
      <c r="R142" s="116"/>
      <c r="S142" s="207"/>
      <c r="T142" s="263"/>
      <c r="U142" s="141"/>
      <c r="V142" s="221"/>
      <c r="W142" s="131"/>
      <c r="X142" s="147"/>
      <c r="Y142" s="149"/>
      <c r="Z142" s="116"/>
      <c r="AA142" s="221"/>
      <c r="AB142" s="147"/>
      <c r="AC142" s="138"/>
      <c r="AD142" s="150">
        <f t="shared" si="5"/>
        <v>2</v>
      </c>
      <c r="AE142">
        <f t="shared" si="6"/>
        <v>2</v>
      </c>
    </row>
    <row r="143" spans="1:31" ht="15.75" customHeight="1" x14ac:dyDescent="0.2">
      <c r="A143" s="253"/>
      <c r="B143" s="250" t="s">
        <v>172</v>
      </c>
      <c r="C143" s="242">
        <v>2</v>
      </c>
      <c r="D143" s="249"/>
      <c r="E143" s="68"/>
      <c r="F143" s="261" t="s">
        <v>410</v>
      </c>
      <c r="G143" s="261" t="s">
        <v>395</v>
      </c>
      <c r="H143" s="70"/>
      <c r="I143" s="233"/>
      <c r="J143" s="224"/>
      <c r="K143" s="207"/>
      <c r="L143" s="124"/>
      <c r="M143" s="262"/>
      <c r="N143" s="142"/>
      <c r="O143" s="147"/>
      <c r="P143" s="207"/>
      <c r="Q143" s="147"/>
      <c r="R143" s="147"/>
      <c r="S143" s="263"/>
      <c r="T143" s="266"/>
      <c r="U143" s="268"/>
      <c r="V143" s="221"/>
      <c r="W143" s="221"/>
      <c r="X143" s="147"/>
      <c r="Y143" s="255"/>
      <c r="Z143" s="221"/>
      <c r="AA143" s="221"/>
      <c r="AB143" s="147"/>
      <c r="AC143" s="138"/>
      <c r="AD143" s="150">
        <f t="shared" si="5"/>
        <v>2</v>
      </c>
      <c r="AE143">
        <f t="shared" si="6"/>
        <v>2</v>
      </c>
    </row>
    <row r="144" spans="1:31" ht="15.75" customHeight="1" x14ac:dyDescent="0.2">
      <c r="A144" s="253"/>
      <c r="B144" s="252" t="s">
        <v>258</v>
      </c>
      <c r="C144" s="242">
        <v>2</v>
      </c>
      <c r="D144" s="249"/>
      <c r="E144" s="261"/>
      <c r="F144" s="68"/>
      <c r="G144" s="68"/>
      <c r="H144" s="68"/>
      <c r="I144" s="115"/>
      <c r="J144" s="266"/>
      <c r="K144" s="207"/>
      <c r="L144" s="147"/>
      <c r="M144" s="267"/>
      <c r="N144" s="261" t="s">
        <v>399</v>
      </c>
      <c r="O144" s="124"/>
      <c r="P144" s="265" t="s">
        <v>380</v>
      </c>
      <c r="Q144" s="124"/>
      <c r="R144" s="147"/>
      <c r="S144" s="263"/>
      <c r="T144" s="224"/>
      <c r="U144" s="268"/>
      <c r="V144" s="131"/>
      <c r="W144" s="221"/>
      <c r="X144" s="147"/>
      <c r="Y144" s="255"/>
      <c r="Z144" s="116"/>
      <c r="AA144" s="221"/>
      <c r="AB144" s="138"/>
      <c r="AC144" s="138"/>
      <c r="AD144" s="150">
        <f t="shared" si="5"/>
        <v>1</v>
      </c>
      <c r="AE144">
        <f t="shared" si="6"/>
        <v>2</v>
      </c>
    </row>
    <row r="145" spans="1:31" ht="15.75" customHeight="1" x14ac:dyDescent="0.2">
      <c r="A145" s="253"/>
      <c r="B145" s="252" t="s">
        <v>225</v>
      </c>
      <c r="C145" s="242">
        <v>2</v>
      </c>
      <c r="D145" s="249"/>
      <c r="E145" s="261" t="s">
        <v>394</v>
      </c>
      <c r="F145" s="68"/>
      <c r="G145" s="68"/>
      <c r="H145" s="68"/>
      <c r="I145" s="115"/>
      <c r="J145" s="266"/>
      <c r="K145" s="207"/>
      <c r="L145" s="147"/>
      <c r="M145" s="262" t="s">
        <v>398</v>
      </c>
      <c r="N145" s="263"/>
      <c r="O145" s="147"/>
      <c r="P145" s="207"/>
      <c r="Q145" s="147"/>
      <c r="R145" s="147"/>
      <c r="S145" s="263"/>
      <c r="T145" s="266"/>
      <c r="U145" s="268"/>
      <c r="V145" s="221"/>
      <c r="W145" s="221"/>
      <c r="X145" s="147"/>
      <c r="Y145" s="255"/>
      <c r="Z145" s="221"/>
      <c r="AA145" s="221"/>
      <c r="AB145" s="147"/>
      <c r="AC145" s="138"/>
      <c r="AD145" s="150">
        <f t="shared" si="5"/>
        <v>1</v>
      </c>
      <c r="AE145">
        <f t="shared" si="6"/>
        <v>2</v>
      </c>
    </row>
    <row r="146" spans="1:31" ht="15.75" customHeight="1" x14ac:dyDescent="0.2">
      <c r="A146" s="253"/>
      <c r="B146" s="252" t="s">
        <v>250</v>
      </c>
      <c r="C146" s="242">
        <v>2</v>
      </c>
      <c r="D146" s="249"/>
      <c r="E146" s="261" t="s">
        <v>394</v>
      </c>
      <c r="F146" s="68"/>
      <c r="G146" s="68"/>
      <c r="H146" s="68"/>
      <c r="I146" s="233"/>
      <c r="J146" s="262" t="s">
        <v>396</v>
      </c>
      <c r="K146" s="207"/>
      <c r="L146" s="116"/>
      <c r="M146" s="268"/>
      <c r="N146" s="142"/>
      <c r="O146" s="147"/>
      <c r="P146" s="207"/>
      <c r="Q146" s="124"/>
      <c r="R146" s="147"/>
      <c r="S146" s="263"/>
      <c r="T146" s="266"/>
      <c r="U146" s="267"/>
      <c r="V146" s="131"/>
      <c r="W146" s="131"/>
      <c r="X146" s="138"/>
      <c r="Y146" s="255"/>
      <c r="Z146" s="221"/>
      <c r="AA146" s="221"/>
      <c r="AB146" s="147"/>
      <c r="AC146" s="138"/>
      <c r="AD146" s="150">
        <f t="shared" si="5"/>
        <v>0</v>
      </c>
      <c r="AE146">
        <f t="shared" si="6"/>
        <v>2</v>
      </c>
    </row>
    <row r="147" spans="1:31" ht="15.75" customHeight="1" x14ac:dyDescent="0.2">
      <c r="A147" s="246">
        <v>140</v>
      </c>
      <c r="B147" s="250" t="s">
        <v>76</v>
      </c>
      <c r="C147" s="242">
        <v>1</v>
      </c>
      <c r="D147" s="249"/>
      <c r="E147" s="261"/>
      <c r="F147" s="68"/>
      <c r="G147" s="68"/>
      <c r="H147" s="68"/>
      <c r="I147" s="233"/>
      <c r="J147" s="266"/>
      <c r="K147" s="207"/>
      <c r="L147" s="116"/>
      <c r="M147" s="268"/>
      <c r="N147" s="142"/>
      <c r="O147" s="147"/>
      <c r="P147" s="207"/>
      <c r="Q147" s="124"/>
      <c r="R147" s="147"/>
      <c r="S147" s="263"/>
      <c r="T147" s="266"/>
      <c r="U147" s="267"/>
      <c r="V147" s="131"/>
      <c r="W147" s="131"/>
      <c r="X147" s="138"/>
      <c r="Y147" s="255"/>
      <c r="Z147" s="221"/>
      <c r="AA147" s="270" t="s">
        <v>307</v>
      </c>
      <c r="AB147" s="147"/>
      <c r="AC147" s="138"/>
      <c r="AD147" s="150">
        <f t="shared" si="5"/>
        <v>1</v>
      </c>
      <c r="AE147">
        <f t="shared" si="6"/>
        <v>1</v>
      </c>
    </row>
    <row r="148" spans="1:31" ht="15.75" customHeight="1" x14ac:dyDescent="0.2">
      <c r="A148" s="253"/>
      <c r="B148" s="252" t="s">
        <v>423</v>
      </c>
      <c r="C148" s="242">
        <v>1</v>
      </c>
      <c r="D148" s="249"/>
      <c r="E148" s="261" t="s">
        <v>394</v>
      </c>
      <c r="F148" s="68"/>
      <c r="G148" s="68"/>
      <c r="H148" s="68"/>
      <c r="I148" s="115"/>
      <c r="J148" s="266"/>
      <c r="K148" s="207"/>
      <c r="L148" s="147"/>
      <c r="M148" s="268"/>
      <c r="N148" s="263"/>
      <c r="O148" s="124"/>
      <c r="P148" s="207"/>
      <c r="Q148" s="147"/>
      <c r="R148" s="124"/>
      <c r="S148" s="263"/>
      <c r="T148" s="266"/>
      <c r="U148" s="268"/>
      <c r="V148" s="131"/>
      <c r="W148" s="221"/>
      <c r="X148" s="147"/>
      <c r="Y148" s="131"/>
      <c r="Z148" s="221"/>
      <c r="AA148" s="221"/>
      <c r="AB148" s="147"/>
      <c r="AC148" s="138"/>
      <c r="AD148" s="150">
        <f t="shared" si="5"/>
        <v>0</v>
      </c>
      <c r="AE148">
        <f t="shared" si="6"/>
        <v>1</v>
      </c>
    </row>
    <row r="149" spans="1:31" ht="15.75" customHeight="1" x14ac:dyDescent="0.2">
      <c r="A149" s="253"/>
      <c r="B149" s="252" t="s">
        <v>261</v>
      </c>
      <c r="C149" s="242">
        <v>1</v>
      </c>
      <c r="D149" s="249"/>
      <c r="E149" s="261" t="s">
        <v>394</v>
      </c>
      <c r="F149" s="68"/>
      <c r="G149" s="68"/>
      <c r="H149" s="68"/>
      <c r="I149" s="115"/>
      <c r="J149" s="266"/>
      <c r="K149" s="207"/>
      <c r="L149" s="147"/>
      <c r="M149" s="268"/>
      <c r="N149" s="263"/>
      <c r="O149" s="116"/>
      <c r="P149" s="207"/>
      <c r="Q149" s="147"/>
      <c r="R149" s="147"/>
      <c r="S149" s="263"/>
      <c r="T149" s="266"/>
      <c r="U149" s="268"/>
      <c r="V149" s="221"/>
      <c r="W149" s="221"/>
      <c r="X149" s="147"/>
      <c r="Y149" s="255"/>
      <c r="Z149" s="221"/>
      <c r="AA149" s="221"/>
      <c r="AB149" s="147"/>
      <c r="AC149" s="138"/>
      <c r="AD149" s="150">
        <f t="shared" si="5"/>
        <v>0</v>
      </c>
      <c r="AE149">
        <f t="shared" si="6"/>
        <v>1</v>
      </c>
    </row>
    <row r="150" spans="1:31" ht="15.75" customHeight="1" x14ac:dyDescent="0.2">
      <c r="A150" s="253"/>
      <c r="B150" s="250" t="s">
        <v>372</v>
      </c>
      <c r="C150" s="242">
        <v>1</v>
      </c>
      <c r="D150" s="249"/>
      <c r="E150" s="261"/>
      <c r="F150" s="68"/>
      <c r="G150" s="68"/>
      <c r="H150" s="68"/>
      <c r="I150" s="115"/>
      <c r="J150" s="266"/>
      <c r="K150" s="265" t="s">
        <v>397</v>
      </c>
      <c r="L150" s="147"/>
      <c r="M150" s="267"/>
      <c r="N150" s="263"/>
      <c r="O150" s="124"/>
      <c r="P150" s="207"/>
      <c r="Q150" s="147"/>
      <c r="R150" s="124"/>
      <c r="S150" s="263"/>
      <c r="T150" s="266"/>
      <c r="U150" s="268"/>
      <c r="V150" s="131"/>
      <c r="W150" s="221"/>
      <c r="X150" s="147"/>
      <c r="Y150" s="131"/>
      <c r="Z150" s="221"/>
      <c r="AA150" s="221"/>
      <c r="AB150" s="270"/>
      <c r="AC150" s="138"/>
      <c r="AD150" s="150">
        <f t="shared" si="5"/>
        <v>1</v>
      </c>
      <c r="AE150">
        <f t="shared" si="6"/>
        <v>1</v>
      </c>
    </row>
    <row r="151" spans="1:31" ht="15.75" customHeight="1" x14ac:dyDescent="0.2">
      <c r="A151" s="246"/>
      <c r="B151" s="250" t="s">
        <v>100</v>
      </c>
      <c r="C151" s="242">
        <v>1</v>
      </c>
      <c r="D151" s="249"/>
      <c r="E151" s="261"/>
      <c r="F151" s="68"/>
      <c r="G151" s="68"/>
      <c r="H151" s="68"/>
      <c r="I151" s="233"/>
      <c r="J151" s="266"/>
      <c r="K151" s="207"/>
      <c r="L151" s="116"/>
      <c r="M151" s="268"/>
      <c r="N151" s="142"/>
      <c r="O151" s="147"/>
      <c r="P151" s="207"/>
      <c r="Q151" s="124"/>
      <c r="R151" s="147"/>
      <c r="S151" s="263"/>
      <c r="T151" s="266"/>
      <c r="U151" s="267"/>
      <c r="V151" s="131"/>
      <c r="W151" s="131"/>
      <c r="X151" s="138"/>
      <c r="Y151" s="255"/>
      <c r="Z151" s="221"/>
      <c r="AA151" s="270" t="s">
        <v>307</v>
      </c>
      <c r="AB151" s="147"/>
      <c r="AC151" s="138"/>
      <c r="AD151" s="150">
        <f t="shared" si="5"/>
        <v>1</v>
      </c>
      <c r="AE151">
        <f t="shared" si="6"/>
        <v>1</v>
      </c>
    </row>
    <row r="152" spans="1:31" ht="15.75" customHeight="1" x14ac:dyDescent="0.2">
      <c r="A152" s="253"/>
      <c r="B152" s="252" t="s">
        <v>240</v>
      </c>
      <c r="C152" s="242">
        <v>1</v>
      </c>
      <c r="D152" s="249"/>
      <c r="E152" s="261"/>
      <c r="F152" s="68"/>
      <c r="G152" s="68"/>
      <c r="H152" s="68"/>
      <c r="I152" s="233"/>
      <c r="J152" s="266"/>
      <c r="K152" s="207"/>
      <c r="L152" s="147"/>
      <c r="M152" s="268"/>
      <c r="N152" s="263"/>
      <c r="O152" s="124"/>
      <c r="P152" s="207"/>
      <c r="Q152" s="147"/>
      <c r="R152" s="147"/>
      <c r="S152" s="263"/>
      <c r="T152" s="266"/>
      <c r="U152" s="268"/>
      <c r="V152" s="264" t="s">
        <v>406</v>
      </c>
      <c r="W152" s="221"/>
      <c r="X152" s="147"/>
      <c r="Y152" s="255"/>
      <c r="Z152" s="131"/>
      <c r="AA152" s="221"/>
      <c r="AB152" s="138"/>
      <c r="AC152" s="138"/>
      <c r="AD152" s="150">
        <f t="shared" si="5"/>
        <v>1</v>
      </c>
      <c r="AE152">
        <f t="shared" si="6"/>
        <v>1</v>
      </c>
    </row>
    <row r="153" spans="1:31" ht="15.75" customHeight="1" x14ac:dyDescent="0.2">
      <c r="A153" s="253"/>
      <c r="B153" s="252" t="s">
        <v>169</v>
      </c>
      <c r="C153" s="242">
        <v>1</v>
      </c>
      <c r="D153" s="249"/>
      <c r="E153" s="261"/>
      <c r="F153" s="68"/>
      <c r="G153" s="68"/>
      <c r="H153" s="68"/>
      <c r="I153" s="262" t="s">
        <v>319</v>
      </c>
      <c r="J153" s="266"/>
      <c r="K153" s="207"/>
      <c r="L153" s="147"/>
      <c r="M153" s="268"/>
      <c r="N153" s="263"/>
      <c r="O153" s="147"/>
      <c r="P153" s="122"/>
      <c r="Q153" s="147"/>
      <c r="R153" s="124"/>
      <c r="S153" s="263"/>
      <c r="T153" s="224"/>
      <c r="U153" s="267"/>
      <c r="V153" s="221"/>
      <c r="W153" s="221"/>
      <c r="X153" s="147"/>
      <c r="Y153" s="255"/>
      <c r="Z153" s="221"/>
      <c r="AA153" s="131"/>
      <c r="AB153" s="147"/>
      <c r="AC153" s="138"/>
      <c r="AD153" s="150">
        <f t="shared" si="5"/>
        <v>1</v>
      </c>
      <c r="AE153">
        <f t="shared" si="6"/>
        <v>1</v>
      </c>
    </row>
    <row r="154" spans="1:31" ht="15.75" customHeight="1" x14ac:dyDescent="0.2">
      <c r="A154" s="246"/>
      <c r="B154" s="250" t="s">
        <v>374</v>
      </c>
      <c r="C154" s="242">
        <v>1</v>
      </c>
      <c r="D154" s="249"/>
      <c r="E154" s="261"/>
      <c r="F154" s="68"/>
      <c r="G154" s="261" t="s">
        <v>395</v>
      </c>
      <c r="H154" s="68"/>
      <c r="I154" s="233"/>
      <c r="J154" s="266"/>
      <c r="K154" s="207"/>
      <c r="L154" s="147"/>
      <c r="M154" s="268"/>
      <c r="N154" s="263"/>
      <c r="O154" s="147"/>
      <c r="P154" s="207"/>
      <c r="Q154" s="124"/>
      <c r="R154" s="147"/>
      <c r="S154" s="261"/>
      <c r="T154" s="266"/>
      <c r="U154" s="267"/>
      <c r="V154" s="131"/>
      <c r="W154" s="131"/>
      <c r="X154" s="138"/>
      <c r="Y154" s="255"/>
      <c r="Z154" s="221"/>
      <c r="AA154" s="221"/>
      <c r="AB154" s="147"/>
      <c r="AC154" s="138"/>
      <c r="AD154" s="150">
        <f t="shared" si="5"/>
        <v>1</v>
      </c>
      <c r="AE154">
        <f t="shared" si="6"/>
        <v>1</v>
      </c>
    </row>
    <row r="155" spans="1:31" ht="15.75" customHeight="1" x14ac:dyDescent="0.2">
      <c r="A155" s="253"/>
      <c r="B155" s="252" t="s">
        <v>278</v>
      </c>
      <c r="C155" s="242">
        <v>1</v>
      </c>
      <c r="D155" s="249"/>
      <c r="E155" s="261" t="s">
        <v>394</v>
      </c>
      <c r="F155" s="68"/>
      <c r="G155" s="68"/>
      <c r="H155" s="68"/>
      <c r="I155" s="233"/>
      <c r="J155" s="266"/>
      <c r="K155" s="207"/>
      <c r="L155" s="147"/>
      <c r="M155" s="268"/>
      <c r="N155" s="263"/>
      <c r="O155" s="124"/>
      <c r="P155" s="207"/>
      <c r="Q155" s="147"/>
      <c r="R155" s="147"/>
      <c r="S155" s="263"/>
      <c r="T155" s="266"/>
      <c r="U155" s="268"/>
      <c r="V155" s="221"/>
      <c r="W155" s="221"/>
      <c r="X155" s="147"/>
      <c r="Y155" s="255"/>
      <c r="Z155" s="131"/>
      <c r="AA155" s="221"/>
      <c r="AB155" s="138"/>
      <c r="AC155" s="138"/>
      <c r="AD155" s="150">
        <f t="shared" si="5"/>
        <v>0</v>
      </c>
      <c r="AE155">
        <f t="shared" si="6"/>
        <v>1</v>
      </c>
    </row>
    <row r="156" spans="1:31" ht="15.75" customHeight="1" x14ac:dyDescent="0.2">
      <c r="A156" s="246"/>
      <c r="B156" s="250" t="s">
        <v>129</v>
      </c>
      <c r="C156" s="242">
        <v>1</v>
      </c>
      <c r="D156" s="249"/>
      <c r="E156" s="261"/>
      <c r="F156" s="68"/>
      <c r="G156" s="68"/>
      <c r="H156" s="68"/>
      <c r="I156" s="233"/>
      <c r="J156" s="266"/>
      <c r="K156" s="207"/>
      <c r="L156" s="116"/>
      <c r="M156" s="268"/>
      <c r="N156" s="142"/>
      <c r="O156" s="147"/>
      <c r="P156" s="207"/>
      <c r="Q156" s="124"/>
      <c r="R156" s="147"/>
      <c r="S156" s="263"/>
      <c r="T156" s="266"/>
      <c r="U156" s="267"/>
      <c r="V156" s="131"/>
      <c r="W156" s="131"/>
      <c r="X156" s="138"/>
      <c r="Y156" s="255"/>
      <c r="Z156" s="221"/>
      <c r="AA156" s="270" t="s">
        <v>307</v>
      </c>
      <c r="AB156" s="147"/>
      <c r="AC156" s="138"/>
      <c r="AD156" s="150">
        <f t="shared" si="5"/>
        <v>1</v>
      </c>
      <c r="AE156">
        <f t="shared" si="6"/>
        <v>1</v>
      </c>
    </row>
    <row r="157" spans="1:31" ht="15.75" customHeight="1" x14ac:dyDescent="0.2">
      <c r="A157" s="253"/>
      <c r="B157" s="252" t="s">
        <v>279</v>
      </c>
      <c r="C157" s="242">
        <v>1</v>
      </c>
      <c r="D157" s="249"/>
      <c r="E157" s="261"/>
      <c r="F157" s="68"/>
      <c r="G157" s="68"/>
      <c r="H157" s="68"/>
      <c r="I157" s="115"/>
      <c r="J157" s="266"/>
      <c r="K157" s="207"/>
      <c r="L157" s="147"/>
      <c r="M157" s="267"/>
      <c r="N157" s="261" t="s">
        <v>399</v>
      </c>
      <c r="O157" s="147"/>
      <c r="P157" s="207"/>
      <c r="Q157" s="124"/>
      <c r="R157" s="147"/>
      <c r="S157" s="263"/>
      <c r="T157" s="266"/>
      <c r="U157" s="267"/>
      <c r="V157" s="131"/>
      <c r="W157" s="131"/>
      <c r="X157" s="138"/>
      <c r="Y157" s="255"/>
      <c r="Z157" s="221"/>
      <c r="AA157" s="221"/>
      <c r="AB157" s="147"/>
      <c r="AC157" s="138"/>
      <c r="AD157" s="150">
        <f t="shared" si="5"/>
        <v>1</v>
      </c>
      <c r="AE157">
        <f t="shared" si="6"/>
        <v>1</v>
      </c>
    </row>
    <row r="158" spans="1:31" ht="15.75" customHeight="1" x14ac:dyDescent="0.2">
      <c r="A158" s="246"/>
      <c r="B158" s="250" t="s">
        <v>221</v>
      </c>
      <c r="C158" s="242">
        <v>1</v>
      </c>
      <c r="D158" s="249"/>
      <c r="E158" s="261"/>
      <c r="F158" s="68"/>
      <c r="G158" s="68"/>
      <c r="H158" s="68"/>
      <c r="I158" s="233"/>
      <c r="J158" s="266"/>
      <c r="K158" s="207"/>
      <c r="L158" s="116"/>
      <c r="M158" s="268"/>
      <c r="N158" s="142"/>
      <c r="O158" s="147"/>
      <c r="P158" s="207"/>
      <c r="Q158" s="124"/>
      <c r="R158" s="147"/>
      <c r="S158" s="263"/>
      <c r="T158" s="266"/>
      <c r="U158" s="267"/>
      <c r="V158" s="131"/>
      <c r="W158" s="131"/>
      <c r="X158" s="138"/>
      <c r="Y158" s="255"/>
      <c r="Z158" s="221"/>
      <c r="AA158" s="270" t="s">
        <v>307</v>
      </c>
      <c r="AB158" s="147"/>
      <c r="AC158" s="138"/>
      <c r="AD158" s="150">
        <f t="shared" si="5"/>
        <v>1</v>
      </c>
      <c r="AE158">
        <f t="shared" si="6"/>
        <v>1</v>
      </c>
    </row>
    <row r="159" spans="1:31" ht="15.75" customHeight="1" x14ac:dyDescent="0.2">
      <c r="A159" s="253"/>
      <c r="B159" s="250" t="s">
        <v>281</v>
      </c>
      <c r="C159" s="242">
        <v>1</v>
      </c>
      <c r="D159" s="249"/>
      <c r="E159" s="261"/>
      <c r="F159" s="68"/>
      <c r="G159" s="68"/>
      <c r="H159" s="68"/>
      <c r="I159" s="262"/>
      <c r="J159" s="266"/>
      <c r="K159" s="207"/>
      <c r="L159" s="147"/>
      <c r="M159" s="268"/>
      <c r="N159" s="263"/>
      <c r="O159" s="147"/>
      <c r="P159" s="122"/>
      <c r="Q159" s="147"/>
      <c r="R159" s="124"/>
      <c r="S159" s="261"/>
      <c r="T159" s="224"/>
      <c r="U159" s="262"/>
      <c r="V159" s="221"/>
      <c r="W159" s="221"/>
      <c r="X159" s="264" t="s">
        <v>408</v>
      </c>
      <c r="Y159" s="255"/>
      <c r="Z159" s="221"/>
      <c r="AA159" s="131"/>
      <c r="AB159" s="147"/>
      <c r="AC159" s="138"/>
      <c r="AD159" s="150">
        <f t="shared" si="5"/>
        <v>1</v>
      </c>
      <c r="AE159">
        <f t="shared" si="6"/>
        <v>1</v>
      </c>
    </row>
    <row r="160" spans="1:31" ht="15.75" customHeight="1" x14ac:dyDescent="0.2">
      <c r="A160" s="246"/>
      <c r="B160" s="252" t="s">
        <v>424</v>
      </c>
      <c r="C160" s="242">
        <v>1</v>
      </c>
      <c r="D160" s="249"/>
      <c r="E160" s="261" t="s">
        <v>394</v>
      </c>
      <c r="F160" s="68"/>
      <c r="G160" s="68"/>
      <c r="H160" s="68"/>
      <c r="I160" s="233"/>
      <c r="J160" s="266"/>
      <c r="K160" s="207"/>
      <c r="L160" s="116"/>
      <c r="M160" s="268"/>
      <c r="N160" s="142"/>
      <c r="O160" s="147"/>
      <c r="P160" s="207"/>
      <c r="Q160" s="124"/>
      <c r="R160" s="147"/>
      <c r="S160" s="263"/>
      <c r="T160" s="266"/>
      <c r="U160" s="267"/>
      <c r="V160" s="131"/>
      <c r="W160" s="131"/>
      <c r="X160" s="138"/>
      <c r="Y160" s="255"/>
      <c r="Z160" s="221"/>
      <c r="AA160" s="221"/>
      <c r="AB160" s="147"/>
      <c r="AC160" s="138"/>
      <c r="AD160" s="150">
        <f t="shared" si="5"/>
        <v>0</v>
      </c>
      <c r="AE160">
        <f t="shared" si="6"/>
        <v>1</v>
      </c>
    </row>
    <row r="161" spans="1:31" ht="15.75" customHeight="1" x14ac:dyDescent="0.2">
      <c r="A161" s="246"/>
      <c r="B161" s="250" t="s">
        <v>142</v>
      </c>
      <c r="C161" s="242">
        <v>1</v>
      </c>
      <c r="D161" s="249"/>
      <c r="E161" s="261"/>
      <c r="F161" s="68"/>
      <c r="G161" s="68"/>
      <c r="H161" s="68"/>
      <c r="I161" s="233"/>
      <c r="J161" s="266"/>
      <c r="K161" s="207"/>
      <c r="L161" s="116"/>
      <c r="M161" s="268"/>
      <c r="N161" s="142"/>
      <c r="O161" s="147"/>
      <c r="P161" s="207"/>
      <c r="Q161" s="124"/>
      <c r="R161" s="147"/>
      <c r="S161" s="263"/>
      <c r="T161" s="147"/>
      <c r="U161" s="131"/>
      <c r="V161" s="127"/>
      <c r="W161" s="131"/>
      <c r="X161" s="136"/>
      <c r="Y161" s="255"/>
      <c r="Z161" s="221"/>
      <c r="AA161" s="270" t="s">
        <v>307</v>
      </c>
      <c r="AB161" s="147"/>
      <c r="AC161" s="138"/>
      <c r="AD161" s="150">
        <f t="shared" si="5"/>
        <v>1</v>
      </c>
      <c r="AE161">
        <f t="shared" si="6"/>
        <v>1</v>
      </c>
    </row>
    <row r="162" spans="1:31" ht="15" customHeight="1" x14ac:dyDescent="0.2">
      <c r="A162" s="253"/>
      <c r="B162" s="250" t="s">
        <v>425</v>
      </c>
      <c r="C162" s="242">
        <v>1</v>
      </c>
      <c r="D162" s="249"/>
      <c r="E162" s="261"/>
      <c r="F162" s="68"/>
      <c r="G162" s="68"/>
      <c r="H162" s="68"/>
      <c r="I162" s="262"/>
      <c r="J162" s="266"/>
      <c r="K162" s="207"/>
      <c r="L162" s="147"/>
      <c r="M162" s="268"/>
      <c r="N162" s="263"/>
      <c r="O162" s="147"/>
      <c r="P162" s="122"/>
      <c r="Q162" s="147"/>
      <c r="R162" s="124"/>
      <c r="S162" s="265"/>
      <c r="T162" s="124"/>
      <c r="U162" s="264" t="s">
        <v>405</v>
      </c>
      <c r="V162" s="38"/>
      <c r="W162" s="221"/>
      <c r="X162" s="147"/>
      <c r="Y162" s="255"/>
      <c r="Z162" s="221"/>
      <c r="AA162" s="131"/>
      <c r="AB162" s="147"/>
      <c r="AC162" s="138"/>
      <c r="AD162" s="150">
        <f t="shared" si="5"/>
        <v>1</v>
      </c>
      <c r="AE162">
        <f t="shared" si="6"/>
        <v>1</v>
      </c>
    </row>
    <row r="163" spans="1:31" ht="15.75" customHeight="1" x14ac:dyDescent="0.2">
      <c r="A163" s="253"/>
      <c r="B163" s="252" t="s">
        <v>426</v>
      </c>
      <c r="C163" s="242">
        <v>1</v>
      </c>
      <c r="D163" s="249"/>
      <c r="E163" s="261" t="s">
        <v>394</v>
      </c>
      <c r="F163" s="68"/>
      <c r="G163" s="68"/>
      <c r="H163" s="68"/>
      <c r="I163" s="115"/>
      <c r="J163" s="266"/>
      <c r="K163" s="207"/>
      <c r="L163" s="147"/>
      <c r="M163" s="267"/>
      <c r="N163" s="263"/>
      <c r="O163" s="147"/>
      <c r="P163" s="207"/>
      <c r="Q163" s="124"/>
      <c r="R163" s="147"/>
      <c r="S163" s="207"/>
      <c r="T163" s="147"/>
      <c r="U163" s="131"/>
      <c r="V163" s="127"/>
      <c r="W163" s="131"/>
      <c r="X163" s="136"/>
      <c r="Y163" s="255"/>
      <c r="Z163" s="221"/>
      <c r="AA163" s="221"/>
      <c r="AB163" s="147"/>
      <c r="AC163" s="138"/>
      <c r="AD163" s="150">
        <f t="shared" si="5"/>
        <v>0</v>
      </c>
      <c r="AE163">
        <f t="shared" si="6"/>
        <v>1</v>
      </c>
    </row>
    <row r="164" spans="1:31" ht="15.75" customHeight="1" thickBot="1" x14ac:dyDescent="0.25">
      <c r="A164" s="253"/>
      <c r="B164" s="252" t="s">
        <v>427</v>
      </c>
      <c r="C164" s="242">
        <v>1</v>
      </c>
      <c r="D164" s="249"/>
      <c r="E164" s="261" t="s">
        <v>394</v>
      </c>
      <c r="F164" s="68"/>
      <c r="G164" s="68"/>
      <c r="H164" s="68"/>
      <c r="I164" s="115"/>
      <c r="J164" s="263"/>
      <c r="K164" s="207"/>
      <c r="L164" s="207"/>
      <c r="M164" s="176"/>
      <c r="N164" s="124"/>
      <c r="O164" s="147"/>
      <c r="P164" s="263"/>
      <c r="Q164" s="124"/>
      <c r="R164" s="147"/>
      <c r="S164" s="207"/>
      <c r="T164" s="207"/>
      <c r="U164" s="131"/>
      <c r="V164" s="127"/>
      <c r="W164" s="131"/>
      <c r="X164" s="136"/>
      <c r="Y164" s="255"/>
      <c r="Z164" s="221"/>
      <c r="AA164" s="221"/>
      <c r="AB164" s="147"/>
      <c r="AC164" s="138"/>
      <c r="AD164" s="150">
        <f t="shared" si="5"/>
        <v>0</v>
      </c>
      <c r="AE164">
        <f t="shared" si="6"/>
        <v>1</v>
      </c>
    </row>
    <row r="165" spans="1:31" ht="21" customHeight="1" thickBot="1" x14ac:dyDescent="0.25">
      <c r="B165" s="229"/>
      <c r="C165" s="230">
        <f>COUNTA(C8:C164)</f>
        <v>157</v>
      </c>
      <c r="D165" s="231"/>
      <c r="E165" s="230">
        <f t="shared" ref="E165:AD165" si="7">COUNTA(E8:E164)</f>
        <v>58</v>
      </c>
      <c r="F165" s="230">
        <f t="shared" si="7"/>
        <v>68</v>
      </c>
      <c r="G165" s="230">
        <f t="shared" si="7"/>
        <v>67</v>
      </c>
      <c r="H165" s="230">
        <f t="shared" si="7"/>
        <v>60</v>
      </c>
      <c r="I165" s="230">
        <f t="shared" si="7"/>
        <v>52</v>
      </c>
      <c r="J165" s="230">
        <f t="shared" si="7"/>
        <v>38</v>
      </c>
      <c r="K165" s="230">
        <f t="shared" si="7"/>
        <v>59</v>
      </c>
      <c r="L165" s="230">
        <f t="shared" si="7"/>
        <v>55</v>
      </c>
      <c r="M165" s="230">
        <f t="shared" si="7"/>
        <v>56</v>
      </c>
      <c r="N165" s="230">
        <f t="shared" si="7"/>
        <v>68</v>
      </c>
      <c r="O165" s="230">
        <f t="shared" si="7"/>
        <v>56</v>
      </c>
      <c r="P165" s="230">
        <f t="shared" si="7"/>
        <v>49</v>
      </c>
      <c r="Q165" s="230">
        <f t="shared" si="7"/>
        <v>39</v>
      </c>
      <c r="R165" s="230">
        <f t="shared" si="7"/>
        <v>51</v>
      </c>
      <c r="S165" s="230">
        <f t="shared" si="7"/>
        <v>54</v>
      </c>
      <c r="T165" s="230">
        <f t="shared" si="7"/>
        <v>57</v>
      </c>
      <c r="U165" s="230">
        <f t="shared" si="7"/>
        <v>51</v>
      </c>
      <c r="V165" s="230">
        <f t="shared" si="7"/>
        <v>50</v>
      </c>
      <c r="W165" s="230">
        <f t="shared" si="7"/>
        <v>52</v>
      </c>
      <c r="X165" s="230">
        <f t="shared" si="7"/>
        <v>54</v>
      </c>
      <c r="Y165" s="230">
        <f t="shared" si="7"/>
        <v>58</v>
      </c>
      <c r="Z165" s="230">
        <f t="shared" si="7"/>
        <v>63</v>
      </c>
      <c r="AA165" s="230">
        <f t="shared" si="7"/>
        <v>62</v>
      </c>
      <c r="AB165" s="230">
        <f t="shared" si="7"/>
        <v>54</v>
      </c>
      <c r="AC165" s="230">
        <f t="shared" si="7"/>
        <v>61</v>
      </c>
      <c r="AD165" s="230">
        <f t="shared" si="7"/>
        <v>157</v>
      </c>
    </row>
    <row r="166" spans="1:31" x14ac:dyDescent="0.2">
      <c r="AD166">
        <f>SUM(F167:AB167)</f>
        <v>8866.2000000000007</v>
      </c>
    </row>
    <row r="167" spans="1:31" x14ac:dyDescent="0.2">
      <c r="F167">
        <f>F6*43</f>
        <v>675.1</v>
      </c>
      <c r="G167">
        <f>G6*33</f>
        <v>580.80000000000007</v>
      </c>
      <c r="H167">
        <f>H6*30</f>
        <v>453</v>
      </c>
      <c r="I167">
        <f>I6*27</f>
        <v>399.6</v>
      </c>
      <c r="K167">
        <f>K6*34</f>
        <v>516.79999999999995</v>
      </c>
      <c r="L167">
        <f>L6*28</f>
        <v>392</v>
      </c>
      <c r="M167">
        <f>M6*23</f>
        <v>358.8</v>
      </c>
      <c r="N167">
        <f>N6*29</f>
        <v>382.79999999999995</v>
      </c>
      <c r="O167">
        <f>O6*24</f>
        <v>326.39999999999998</v>
      </c>
      <c r="Q167">
        <f>Q6*21</f>
        <v>317.09999999999997</v>
      </c>
      <c r="R167">
        <f>R6*30</f>
        <v>399</v>
      </c>
      <c r="S167">
        <f>S6*23</f>
        <v>303.59999999999997</v>
      </c>
      <c r="T167">
        <f>T6*18</f>
        <v>0</v>
      </c>
      <c r="U167">
        <f>U6*53</f>
        <v>726.09999999999991</v>
      </c>
      <c r="V167">
        <f>V6*29</f>
        <v>437.9</v>
      </c>
      <c r="W167">
        <f>30*W6</f>
        <v>462</v>
      </c>
      <c r="X167">
        <f>X6*29</f>
        <v>446.6</v>
      </c>
      <c r="Y167">
        <f>Y6*29</f>
        <v>464</v>
      </c>
      <c r="Z167">
        <f>Z6*30</f>
        <v>468</v>
      </c>
      <c r="AA167">
        <f>AA6*26</f>
        <v>366.59999999999997</v>
      </c>
      <c r="AB167">
        <f>AB6*25</f>
        <v>390</v>
      </c>
      <c r="AC167">
        <f>AC6*31</f>
        <v>514.6</v>
      </c>
    </row>
    <row r="168" spans="1:31" x14ac:dyDescent="0.2">
      <c r="F168" s="145">
        <f>F7*25</f>
        <v>275</v>
      </c>
      <c r="G168" s="145">
        <f>G7*34</f>
        <v>374</v>
      </c>
      <c r="H168" s="145">
        <f>H7*30</f>
        <v>315</v>
      </c>
      <c r="I168" s="145">
        <f>I7*25</f>
        <v>300</v>
      </c>
      <c r="J168" s="145"/>
      <c r="K168">
        <f>K7*25</f>
        <v>262.5</v>
      </c>
      <c r="L168">
        <f>L7*27</f>
        <v>351</v>
      </c>
      <c r="M168">
        <f>M7*33</f>
        <v>475.2</v>
      </c>
      <c r="N168">
        <f>N7*39</f>
        <v>526.5</v>
      </c>
      <c r="O168">
        <f>O7*31</f>
        <v>427.8</v>
      </c>
      <c r="Q168">
        <f>Q7*18</f>
        <v>241.20000000000002</v>
      </c>
      <c r="R168">
        <f>R7*21</f>
        <v>315</v>
      </c>
      <c r="S168">
        <f>S7*31</f>
        <v>393.7</v>
      </c>
      <c r="T168">
        <f>T7*23</f>
        <v>0</v>
      </c>
      <c r="U168">
        <f>U7*24</f>
        <v>0</v>
      </c>
      <c r="V168" s="145">
        <f>V7*21</f>
        <v>241.5</v>
      </c>
      <c r="W168">
        <f>22*W7</f>
        <v>264</v>
      </c>
      <c r="X168">
        <f>X7*25</f>
        <v>300</v>
      </c>
      <c r="Y168">
        <f>Y7*29</f>
        <v>388.6</v>
      </c>
      <c r="Z168">
        <f>Z7*33</f>
        <v>419.09999999999997</v>
      </c>
      <c r="AA168">
        <f>AA7*36</f>
        <v>442.8</v>
      </c>
      <c r="AB168">
        <f>AB7*29</f>
        <v>362.5</v>
      </c>
      <c r="AC168">
        <f>AC7*30</f>
        <v>375</v>
      </c>
      <c r="AD168" s="218">
        <f>SUM(F169:AC169)</f>
        <v>16431.2</v>
      </c>
    </row>
    <row r="169" spans="1:31" x14ac:dyDescent="0.2">
      <c r="D169" s="1"/>
      <c r="F169">
        <f>SUM(F167:F168)</f>
        <v>950.1</v>
      </c>
      <c r="G169">
        <f>SUM(G167:G168)</f>
        <v>954.80000000000007</v>
      </c>
      <c r="H169">
        <f>SUM(H167:H168)</f>
        <v>768</v>
      </c>
      <c r="I169">
        <f>SUM(I167:I168)</f>
        <v>699.6</v>
      </c>
      <c r="J169" s="260"/>
      <c r="K169">
        <f t="shared" ref="K169:AC169" si="8">SUM(K167:K168)</f>
        <v>779.3</v>
      </c>
      <c r="L169">
        <f t="shared" si="8"/>
        <v>743</v>
      </c>
      <c r="M169">
        <f t="shared" si="8"/>
        <v>834</v>
      </c>
      <c r="N169">
        <f t="shared" si="8"/>
        <v>909.3</v>
      </c>
      <c r="O169">
        <f t="shared" si="8"/>
        <v>754.2</v>
      </c>
      <c r="Q169">
        <f t="shared" si="8"/>
        <v>558.29999999999995</v>
      </c>
      <c r="R169">
        <f t="shared" si="8"/>
        <v>714</v>
      </c>
      <c r="S169">
        <f t="shared" si="8"/>
        <v>697.3</v>
      </c>
      <c r="T169">
        <f t="shared" si="8"/>
        <v>0</v>
      </c>
      <c r="U169">
        <f t="shared" si="8"/>
        <v>726.09999999999991</v>
      </c>
      <c r="V169">
        <f t="shared" si="8"/>
        <v>679.4</v>
      </c>
      <c r="W169">
        <f t="shared" si="8"/>
        <v>726</v>
      </c>
      <c r="X169">
        <f t="shared" si="8"/>
        <v>746.6</v>
      </c>
      <c r="Y169">
        <f t="shared" si="8"/>
        <v>852.6</v>
      </c>
      <c r="Z169">
        <f t="shared" si="8"/>
        <v>887.09999999999991</v>
      </c>
      <c r="AA169">
        <f t="shared" si="8"/>
        <v>809.4</v>
      </c>
      <c r="AB169">
        <f t="shared" si="8"/>
        <v>752.5</v>
      </c>
      <c r="AC169">
        <f t="shared" si="8"/>
        <v>889.6</v>
      </c>
      <c r="AD169" s="218">
        <f>SUM(F169:AC169)</f>
        <v>16431.2</v>
      </c>
    </row>
  </sheetData>
  <sortState xmlns:xlrd2="http://schemas.microsoft.com/office/spreadsheetml/2017/richdata2" ref="A8:AC164">
    <sortCondition descending="1" ref="C8:C164"/>
    <sortCondition ref="D8:D164" customList="++/++/+/+/+,++/++/+/+/+,++/++,+/+/+/+,++/+,+/+/+,++,+/+,+"/>
    <sortCondition ref="B8:B164"/>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168"/>
  <sheetViews>
    <sheetView workbookViewId="0">
      <pane xSplit="4" ySplit="7" topLeftCell="E160" activePane="bottomRight" state="frozen"/>
      <selection pane="topRight" activeCell="K1" sqref="K1"/>
      <selection pane="bottomLeft" activeCell="A7" sqref="A7"/>
      <selection pane="bottomRight" activeCell="B129" sqref="B129"/>
    </sheetView>
  </sheetViews>
  <sheetFormatPr baseColWidth="10" defaultColWidth="11.42578125" defaultRowHeight="12.75" x14ac:dyDescent="0.2"/>
  <cols>
    <col min="1" max="1" width="6.85546875" customWidth="1"/>
    <col min="2" max="2" width="26.140625" customWidth="1"/>
    <col min="3" max="3" width="8.85546875" customWidth="1"/>
    <col min="4" max="4" width="13.42578125" customWidth="1"/>
    <col min="5" max="5" width="4.7109375" customWidth="1"/>
    <col min="6" max="6" width="6" customWidth="1"/>
    <col min="7" max="8" width="5.28515625" customWidth="1"/>
    <col min="9" max="9" width="4.7109375" customWidth="1"/>
    <col min="10" max="10" width="5.28515625" customWidth="1"/>
    <col min="11" max="12" width="4.7109375" customWidth="1" collapsed="1"/>
    <col min="13" max="13" width="4.7109375" customWidth="1"/>
    <col min="14" max="14" width="4.7109375" customWidth="1" collapsed="1"/>
    <col min="15" max="15" width="4.7109375" customWidth="1"/>
    <col min="16" max="20" width="4.85546875" customWidth="1" collapsed="1"/>
    <col min="21" max="23" width="4.85546875" customWidth="1"/>
    <col min="24" max="24" width="4.7109375" customWidth="1" collapsed="1"/>
    <col min="25" max="25" width="4.85546875" customWidth="1"/>
    <col min="26" max="26" width="5.42578125" customWidth="1"/>
    <col min="27" max="27" width="4.85546875" customWidth="1"/>
    <col min="28" max="29" width="4.85546875" customWidth="1" collapsed="1"/>
    <col min="30" max="30" width="8.5703125" bestFit="1" customWidth="1" collapsed="1"/>
    <col min="31" max="31" width="4.85546875" customWidth="1" collapsed="1"/>
    <col min="32" max="34" width="4.85546875" hidden="1" customWidth="1"/>
    <col min="35" max="35" width="4.85546875" hidden="1" customWidth="1" collapsed="1"/>
    <col min="36" max="38" width="4.85546875" hidden="1" customWidth="1"/>
    <col min="39" max="39" width="4.85546875" hidden="1" customWidth="1" collapsed="1"/>
    <col min="40" max="42" width="4.85546875" hidden="1" customWidth="1"/>
    <col min="43" max="43" width="7" customWidth="1" collapsed="1"/>
    <col min="44" max="44" width="6.85546875" bestFit="1" customWidth="1"/>
    <col min="45" max="70" width="4.85546875" customWidth="1"/>
  </cols>
  <sheetData>
    <row r="1" spans="1:56" ht="23.25" customHeight="1" x14ac:dyDescent="0.3">
      <c r="A1" s="368" t="s">
        <v>428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row>
    <row r="2" spans="1:56" ht="14.25" customHeight="1" x14ac:dyDescent="0.25">
      <c r="B2" s="366" t="s">
        <v>1</v>
      </c>
      <c r="C2" s="366"/>
      <c r="D2" s="366"/>
      <c r="F2" s="30"/>
      <c r="G2" s="11"/>
      <c r="H2" s="13"/>
      <c r="I2" s="14"/>
      <c r="J2" s="14"/>
      <c r="L2" s="366" t="s">
        <v>429</v>
      </c>
      <c r="M2" s="366"/>
      <c r="N2" s="366"/>
      <c r="O2" s="366"/>
      <c r="P2" s="366"/>
    </row>
    <row r="3" spans="1:56" ht="5.25" customHeight="1" x14ac:dyDescent="0.2">
      <c r="B3" s="1"/>
    </row>
    <row r="4" spans="1:56" ht="10.5" customHeight="1" thickBot="1" x14ac:dyDescent="0.25">
      <c r="B4" s="1"/>
      <c r="D4" s="9"/>
      <c r="E4" s="183" t="s">
        <v>5</v>
      </c>
      <c r="F4" s="184">
        <v>1</v>
      </c>
      <c r="G4" s="184">
        <v>2</v>
      </c>
      <c r="H4" s="184">
        <v>3</v>
      </c>
      <c r="I4" s="184"/>
      <c r="J4" s="184">
        <v>4</v>
      </c>
      <c r="K4" s="184">
        <v>5</v>
      </c>
      <c r="L4" s="184">
        <v>6</v>
      </c>
      <c r="M4" s="184">
        <v>7</v>
      </c>
      <c r="N4" s="184">
        <v>8</v>
      </c>
      <c r="O4" s="184"/>
      <c r="P4" s="184">
        <v>9</v>
      </c>
      <c r="Q4" s="184">
        <v>10</v>
      </c>
      <c r="R4" s="184">
        <v>11</v>
      </c>
      <c r="S4" s="184">
        <v>12</v>
      </c>
      <c r="T4" s="184">
        <v>13</v>
      </c>
      <c r="U4" s="184">
        <v>14</v>
      </c>
      <c r="V4" s="184">
        <v>15</v>
      </c>
      <c r="W4" s="184">
        <v>16</v>
      </c>
      <c r="X4" s="184">
        <v>17</v>
      </c>
      <c r="Y4" s="184">
        <v>18</v>
      </c>
      <c r="Z4" s="184">
        <v>19</v>
      </c>
      <c r="AA4" s="184">
        <v>20</v>
      </c>
      <c r="AB4" s="184">
        <v>21</v>
      </c>
      <c r="AC4" s="184">
        <v>22</v>
      </c>
      <c r="AD4" s="54"/>
    </row>
    <row r="5" spans="1:56" ht="15" customHeight="1" thickBot="1" x14ac:dyDescent="0.3">
      <c r="B5" s="190" t="s">
        <v>6</v>
      </c>
      <c r="C5" s="191" t="s">
        <v>312</v>
      </c>
      <c r="D5" s="192">
        <v>43184</v>
      </c>
      <c r="E5" s="193" t="s">
        <v>313</v>
      </c>
      <c r="F5" s="194">
        <v>72</v>
      </c>
      <c r="G5" s="194">
        <v>75</v>
      </c>
      <c r="H5" s="182">
        <v>69</v>
      </c>
      <c r="I5" s="244">
        <v>36</v>
      </c>
      <c r="J5" s="194">
        <v>78</v>
      </c>
      <c r="K5" s="182">
        <v>66</v>
      </c>
      <c r="L5" s="194">
        <v>67</v>
      </c>
      <c r="M5" s="194">
        <v>58</v>
      </c>
      <c r="N5" s="194">
        <v>63</v>
      </c>
      <c r="O5" s="194"/>
      <c r="P5" s="194">
        <v>43</v>
      </c>
      <c r="Q5" s="194">
        <v>57</v>
      </c>
      <c r="R5" s="179">
        <v>56</v>
      </c>
      <c r="S5" s="179">
        <v>48</v>
      </c>
      <c r="T5" s="179">
        <v>43</v>
      </c>
      <c r="U5" s="179">
        <v>48</v>
      </c>
      <c r="V5" s="179">
        <v>53</v>
      </c>
      <c r="W5" s="179">
        <v>55</v>
      </c>
      <c r="X5" s="179">
        <v>45</v>
      </c>
      <c r="Y5" s="179">
        <v>44</v>
      </c>
      <c r="Z5" s="179">
        <v>47</v>
      </c>
      <c r="AA5" s="179">
        <v>38</v>
      </c>
      <c r="AB5" s="179">
        <v>43</v>
      </c>
      <c r="AC5" s="195"/>
      <c r="AD5" s="130">
        <f>SUM(F5:H5,J5:N5,P5:AC5)</f>
        <v>1168</v>
      </c>
      <c r="AE5" s="1">
        <v>21</v>
      </c>
      <c r="AF5" s="38"/>
      <c r="AG5" s="39"/>
      <c r="AH5" s="23"/>
      <c r="AI5" s="1"/>
      <c r="AJ5" s="38"/>
      <c r="AK5" s="39"/>
      <c r="AL5" s="39"/>
      <c r="AM5" s="1"/>
      <c r="AN5" s="38"/>
      <c r="AO5" s="40"/>
      <c r="AP5" s="45"/>
      <c r="AQ5" s="46">
        <f>AD5/AE5</f>
        <v>55.61904761904762</v>
      </c>
      <c r="AR5" s="33"/>
    </row>
    <row r="6" spans="1:56" ht="16.5" thickBot="1" x14ac:dyDescent="0.3">
      <c r="B6" s="3"/>
      <c r="C6" s="185"/>
      <c r="D6" s="186"/>
      <c r="E6" s="187" t="s">
        <v>314</v>
      </c>
      <c r="F6" s="339">
        <v>14.4</v>
      </c>
      <c r="G6" s="259">
        <v>14.8</v>
      </c>
      <c r="H6" s="239">
        <v>15.8</v>
      </c>
      <c r="I6" s="239"/>
      <c r="J6" s="259">
        <v>15</v>
      </c>
      <c r="K6" s="239">
        <v>15.3</v>
      </c>
      <c r="L6" s="239">
        <v>15.5</v>
      </c>
      <c r="M6" s="239">
        <v>13.5</v>
      </c>
      <c r="N6" s="239">
        <v>13.7</v>
      </c>
      <c r="O6" s="239"/>
      <c r="P6" s="239">
        <v>7.5</v>
      </c>
      <c r="Q6" s="239">
        <v>14.2</v>
      </c>
      <c r="R6" s="208">
        <v>15.5</v>
      </c>
      <c r="S6" s="241">
        <v>18</v>
      </c>
      <c r="T6" s="208">
        <v>16</v>
      </c>
      <c r="U6" s="208">
        <v>14.5</v>
      </c>
      <c r="V6" s="208">
        <v>16.399999999999999</v>
      </c>
      <c r="W6" s="208"/>
      <c r="X6" s="239">
        <v>14.6</v>
      </c>
      <c r="Y6" s="208">
        <v>14</v>
      </c>
      <c r="Z6" s="239">
        <v>14.2</v>
      </c>
      <c r="AA6" s="208">
        <v>17</v>
      </c>
      <c r="AB6" s="208">
        <v>14.5</v>
      </c>
      <c r="AC6" s="208"/>
      <c r="AD6" s="130"/>
      <c r="AE6" s="1"/>
      <c r="AF6" s="167"/>
      <c r="AG6" s="168"/>
      <c r="AH6" s="169"/>
      <c r="AI6" s="1"/>
      <c r="AJ6" s="167"/>
      <c r="AK6" s="168"/>
      <c r="AL6" s="168"/>
      <c r="AM6" s="1"/>
      <c r="AN6" s="170"/>
      <c r="AO6" s="171"/>
      <c r="AP6" s="171"/>
      <c r="AQ6" s="33"/>
      <c r="AR6" s="33"/>
    </row>
    <row r="7" spans="1:56" ht="15.75" customHeight="1" thickBot="1" x14ac:dyDescent="0.25">
      <c r="A7" s="64" t="s">
        <v>11</v>
      </c>
      <c r="B7" s="65" t="s">
        <v>12</v>
      </c>
      <c r="C7" s="65" t="s">
        <v>13</v>
      </c>
      <c r="D7" s="66" t="s">
        <v>14</v>
      </c>
      <c r="E7" s="178" t="s">
        <v>376</v>
      </c>
      <c r="F7" s="340">
        <v>11.1</v>
      </c>
      <c r="G7" s="210">
        <v>11.9</v>
      </c>
      <c r="H7" s="210">
        <v>12.9</v>
      </c>
      <c r="I7" s="243" t="s">
        <v>377</v>
      </c>
      <c r="J7" s="213">
        <v>12.5</v>
      </c>
      <c r="K7" s="213">
        <v>12.5</v>
      </c>
      <c r="L7" s="213">
        <v>12.5</v>
      </c>
      <c r="M7" s="213">
        <v>12.02</v>
      </c>
      <c r="N7" s="213">
        <v>10.5</v>
      </c>
      <c r="O7" s="180" t="s">
        <v>369</v>
      </c>
      <c r="P7" s="210">
        <v>10.5</v>
      </c>
      <c r="Q7" s="210">
        <v>11.1</v>
      </c>
      <c r="R7" s="211">
        <v>12</v>
      </c>
      <c r="S7" s="210">
        <v>10</v>
      </c>
      <c r="T7" s="210">
        <v>11.5</v>
      </c>
      <c r="U7" s="211">
        <v>11.7</v>
      </c>
      <c r="V7" s="211">
        <v>14.1</v>
      </c>
      <c r="W7" s="210">
        <v>11.5</v>
      </c>
      <c r="X7" s="213">
        <v>12</v>
      </c>
      <c r="Y7" s="210">
        <v>13.75</v>
      </c>
      <c r="Z7" s="213">
        <v>12</v>
      </c>
      <c r="AA7" s="213">
        <v>12.2</v>
      </c>
      <c r="AB7" s="211"/>
      <c r="AC7" s="211"/>
      <c r="AD7">
        <f t="shared" ref="AD7" si="0">COUNTA(E7:O7,Q7:AC7)</f>
        <v>22</v>
      </c>
      <c r="AE7">
        <f>SUM(G7:AD7)</f>
        <v>249.16999999999996</v>
      </c>
      <c r="AF7">
        <v>13.7</v>
      </c>
      <c r="AG7">
        <v>76</v>
      </c>
      <c r="AH7" t="s">
        <v>17</v>
      </c>
      <c r="AJ7">
        <v>17</v>
      </c>
      <c r="AK7">
        <v>87</v>
      </c>
      <c r="AN7" s="24">
        <v>13</v>
      </c>
      <c r="AO7" s="25">
        <v>71.11</v>
      </c>
      <c r="AP7" s="25"/>
      <c r="AQ7" s="33"/>
      <c r="AR7" s="33"/>
    </row>
    <row r="8" spans="1:56" ht="16.149999999999999" customHeight="1" x14ac:dyDescent="0.2">
      <c r="A8" s="247">
        <v>1</v>
      </c>
      <c r="B8" s="258" t="s">
        <v>38</v>
      </c>
      <c r="C8" s="242">
        <v>29</v>
      </c>
      <c r="D8" s="249" t="s">
        <v>32</v>
      </c>
      <c r="E8" s="68" t="s">
        <v>430</v>
      </c>
      <c r="F8" s="68" t="s">
        <v>288</v>
      </c>
      <c r="G8" s="68" t="s">
        <v>289</v>
      </c>
      <c r="H8" s="68" t="s">
        <v>290</v>
      </c>
      <c r="I8" s="68" t="s">
        <v>24</v>
      </c>
      <c r="J8" s="147" t="s">
        <v>291</v>
      </c>
      <c r="K8" s="207" t="s">
        <v>292</v>
      </c>
      <c r="L8" s="147">
        <v>43079</v>
      </c>
      <c r="M8" s="221" t="s">
        <v>294</v>
      </c>
      <c r="N8" s="147" t="s">
        <v>295</v>
      </c>
      <c r="O8" s="147" t="s">
        <v>380</v>
      </c>
      <c r="P8" s="147" t="s">
        <v>380</v>
      </c>
      <c r="Q8" s="147" t="s">
        <v>297</v>
      </c>
      <c r="R8" s="147" t="s">
        <v>298</v>
      </c>
      <c r="S8" s="147" t="s">
        <v>299</v>
      </c>
      <c r="T8" s="147" t="s">
        <v>300</v>
      </c>
      <c r="U8" s="221" t="s">
        <v>301</v>
      </c>
      <c r="V8" s="221" t="s">
        <v>302</v>
      </c>
      <c r="W8" s="221" t="s">
        <v>303</v>
      </c>
      <c r="X8" s="207" t="s">
        <v>304</v>
      </c>
      <c r="Y8" s="255" t="s">
        <v>431</v>
      </c>
      <c r="Z8" s="221" t="s">
        <v>432</v>
      </c>
      <c r="AA8" s="221" t="s">
        <v>433</v>
      </c>
      <c r="AB8" s="147" t="s">
        <v>434</v>
      </c>
      <c r="AC8" s="138"/>
      <c r="AD8" s="150">
        <f t="shared" ref="AD8:AD37" si="1">COUNTA(E8:O8,Q8:AC8)</f>
        <v>23</v>
      </c>
      <c r="AI8" s="31"/>
      <c r="AJ8" s="6"/>
      <c r="AK8" s="6"/>
      <c r="AL8" s="6"/>
      <c r="AM8" s="31"/>
      <c r="AN8" s="31"/>
      <c r="AO8" s="31"/>
      <c r="AP8" s="31"/>
      <c r="AQ8" s="6"/>
      <c r="AR8" s="6"/>
      <c r="AS8" s="6"/>
      <c r="AT8" s="6"/>
      <c r="AU8" s="6"/>
      <c r="AV8" s="6"/>
      <c r="AW8" s="6"/>
      <c r="AX8" s="6"/>
      <c r="AY8" s="6"/>
      <c r="AZ8" s="6"/>
      <c r="BA8" s="6"/>
      <c r="BB8" s="6"/>
      <c r="BC8" s="6"/>
      <c r="BD8" s="6"/>
    </row>
    <row r="9" spans="1:56" ht="15.75" customHeight="1" x14ac:dyDescent="0.2">
      <c r="A9" s="247">
        <v>2</v>
      </c>
      <c r="B9" s="252" t="s">
        <v>51</v>
      </c>
      <c r="C9" s="242">
        <v>25</v>
      </c>
      <c r="D9" s="251" t="s">
        <v>36</v>
      </c>
      <c r="E9" s="68" t="s">
        <v>430</v>
      </c>
      <c r="F9" s="68" t="s">
        <v>288</v>
      </c>
      <c r="G9" s="68" t="s">
        <v>289</v>
      </c>
      <c r="H9" s="68" t="s">
        <v>290</v>
      </c>
      <c r="I9" s="68" t="s">
        <v>24</v>
      </c>
      <c r="J9" s="147" t="s">
        <v>291</v>
      </c>
      <c r="K9" s="207" t="s">
        <v>292</v>
      </c>
      <c r="L9" s="147">
        <v>43079</v>
      </c>
      <c r="M9" s="221" t="s">
        <v>294</v>
      </c>
      <c r="N9" s="147" t="s">
        <v>295</v>
      </c>
      <c r="O9" s="147"/>
      <c r="P9" s="147" t="s">
        <v>380</v>
      </c>
      <c r="Q9" s="147" t="s">
        <v>297</v>
      </c>
      <c r="R9" s="147" t="s">
        <v>298</v>
      </c>
      <c r="S9" s="147" t="s">
        <v>299</v>
      </c>
      <c r="T9" s="116"/>
      <c r="U9" s="221" t="s">
        <v>301</v>
      </c>
      <c r="V9" s="221" t="s">
        <v>302</v>
      </c>
      <c r="W9" s="221" t="s">
        <v>303</v>
      </c>
      <c r="X9" s="207" t="s">
        <v>304</v>
      </c>
      <c r="Y9" s="255" t="s">
        <v>431</v>
      </c>
      <c r="Z9" s="221" t="s">
        <v>432</v>
      </c>
      <c r="AA9" s="221" t="s">
        <v>433</v>
      </c>
      <c r="AB9" s="147" t="s">
        <v>434</v>
      </c>
      <c r="AC9" s="138"/>
      <c r="AD9" s="150">
        <f t="shared" si="1"/>
        <v>21</v>
      </c>
      <c r="AE9" s="31"/>
      <c r="AI9" s="31"/>
      <c r="AJ9" s="6"/>
      <c r="AK9" s="6"/>
      <c r="AL9" s="6"/>
      <c r="AM9" s="31"/>
      <c r="AN9" s="31"/>
      <c r="AO9" s="31"/>
      <c r="AP9" s="31"/>
      <c r="AQ9" s="6" t="s">
        <v>34</v>
      </c>
      <c r="AR9" s="6"/>
      <c r="AS9" s="6"/>
      <c r="AT9" s="6"/>
      <c r="AU9" s="6"/>
      <c r="AV9" s="6"/>
      <c r="AW9" s="6"/>
      <c r="AX9" s="6"/>
      <c r="AY9" s="6"/>
      <c r="AZ9" s="6"/>
      <c r="BA9" s="6"/>
      <c r="BB9" s="6"/>
      <c r="BC9" s="6"/>
      <c r="BD9" s="6"/>
    </row>
    <row r="10" spans="1:56" ht="15.75" customHeight="1" x14ac:dyDescent="0.2">
      <c r="A10" s="246"/>
      <c r="B10" s="252" t="s">
        <v>158</v>
      </c>
      <c r="C10" s="242">
        <v>25</v>
      </c>
      <c r="D10" s="249" t="s">
        <v>42</v>
      </c>
      <c r="E10" s="68" t="s">
        <v>430</v>
      </c>
      <c r="F10" s="68" t="s">
        <v>288</v>
      </c>
      <c r="G10" s="68" t="s">
        <v>289</v>
      </c>
      <c r="H10" s="68" t="s">
        <v>290</v>
      </c>
      <c r="I10" s="68" t="s">
        <v>24</v>
      </c>
      <c r="J10" s="147" t="s">
        <v>291</v>
      </c>
      <c r="K10" s="207" t="s">
        <v>292</v>
      </c>
      <c r="L10" s="147">
        <v>43079</v>
      </c>
      <c r="M10" s="221" t="s">
        <v>294</v>
      </c>
      <c r="N10" s="147" t="s">
        <v>295</v>
      </c>
      <c r="O10" s="147"/>
      <c r="P10" s="147" t="s">
        <v>380</v>
      </c>
      <c r="Q10" s="147" t="s">
        <v>297</v>
      </c>
      <c r="R10" s="147" t="s">
        <v>298</v>
      </c>
      <c r="S10" s="147" t="s">
        <v>299</v>
      </c>
      <c r="T10" s="147" t="s">
        <v>300</v>
      </c>
      <c r="U10" s="221" t="s">
        <v>301</v>
      </c>
      <c r="V10" s="221" t="s">
        <v>302</v>
      </c>
      <c r="W10" s="221" t="s">
        <v>303</v>
      </c>
      <c r="X10" s="207" t="s">
        <v>304</v>
      </c>
      <c r="Y10" s="255" t="s">
        <v>431</v>
      </c>
      <c r="Z10" s="221" t="s">
        <v>432</v>
      </c>
      <c r="AA10" s="221" t="s">
        <v>433</v>
      </c>
      <c r="AB10" s="147" t="s">
        <v>434</v>
      </c>
      <c r="AC10" s="138"/>
      <c r="AD10" s="150">
        <f t="shared" si="1"/>
        <v>22</v>
      </c>
      <c r="AI10" s="31"/>
      <c r="AM10" s="31"/>
      <c r="AN10" s="31"/>
      <c r="AO10" s="31"/>
      <c r="AP10" s="31"/>
      <c r="AQ10" s="6" t="s">
        <v>34</v>
      </c>
      <c r="AR10" s="6"/>
      <c r="AS10" s="6"/>
      <c r="AT10" s="6"/>
      <c r="AU10" s="6"/>
      <c r="AV10" s="6"/>
      <c r="AW10" s="6"/>
      <c r="AX10" s="6"/>
      <c r="AY10" s="6"/>
      <c r="AZ10" s="6"/>
      <c r="BA10" s="6"/>
      <c r="BB10" s="6"/>
      <c r="BC10" s="6"/>
      <c r="BD10" s="6"/>
    </row>
    <row r="11" spans="1:56" ht="15.75" customHeight="1" x14ac:dyDescent="0.2">
      <c r="A11" s="246">
        <v>4</v>
      </c>
      <c r="B11" s="252" t="s">
        <v>424</v>
      </c>
      <c r="C11" s="242">
        <v>25</v>
      </c>
      <c r="D11" s="249"/>
      <c r="E11" s="68" t="s">
        <v>430</v>
      </c>
      <c r="F11" s="68" t="s">
        <v>288</v>
      </c>
      <c r="G11" s="68" t="s">
        <v>289</v>
      </c>
      <c r="H11" s="68" t="s">
        <v>290</v>
      </c>
      <c r="I11" s="68" t="s">
        <v>24</v>
      </c>
      <c r="J11" s="147" t="s">
        <v>291</v>
      </c>
      <c r="K11" s="207" t="s">
        <v>292</v>
      </c>
      <c r="L11" s="147">
        <v>43079</v>
      </c>
      <c r="M11" s="221" t="s">
        <v>294</v>
      </c>
      <c r="N11" s="147" t="s">
        <v>295</v>
      </c>
      <c r="O11" s="147" t="s">
        <v>380</v>
      </c>
      <c r="P11" s="147" t="s">
        <v>380</v>
      </c>
      <c r="Q11" s="147" t="s">
        <v>297</v>
      </c>
      <c r="R11" s="147" t="s">
        <v>298</v>
      </c>
      <c r="S11" s="147" t="s">
        <v>299</v>
      </c>
      <c r="T11" s="147" t="s">
        <v>300</v>
      </c>
      <c r="U11" s="221" t="s">
        <v>301</v>
      </c>
      <c r="V11" s="221" t="s">
        <v>302</v>
      </c>
      <c r="W11" s="221" t="s">
        <v>303</v>
      </c>
      <c r="X11" s="207" t="s">
        <v>304</v>
      </c>
      <c r="Y11" s="255" t="s">
        <v>431</v>
      </c>
      <c r="Z11" s="221" t="s">
        <v>432</v>
      </c>
      <c r="AA11" s="221" t="s">
        <v>433</v>
      </c>
      <c r="AB11" s="147" t="s">
        <v>434</v>
      </c>
      <c r="AC11" s="138"/>
      <c r="AD11" s="150">
        <f t="shared" si="1"/>
        <v>23</v>
      </c>
      <c r="AI11" s="31"/>
      <c r="AJ11" s="6"/>
      <c r="AK11" s="6"/>
      <c r="AL11" s="6"/>
      <c r="AM11" s="31"/>
      <c r="AN11" s="31"/>
      <c r="AO11" s="31"/>
      <c r="AP11" s="31"/>
      <c r="AQ11" s="6"/>
      <c r="AR11" s="6"/>
      <c r="AS11" s="6"/>
      <c r="AT11" s="6"/>
      <c r="AU11" s="6"/>
      <c r="AV11" s="6"/>
      <c r="AW11" s="6"/>
      <c r="AX11" s="6"/>
      <c r="AY11" s="6"/>
      <c r="AZ11" s="6"/>
      <c r="BA11" s="6"/>
      <c r="BB11" s="6"/>
      <c r="BC11" s="6"/>
      <c r="BD11" s="6"/>
    </row>
    <row r="12" spans="1:56" ht="15.75" customHeight="1" x14ac:dyDescent="0.2">
      <c r="A12" s="246">
        <v>5</v>
      </c>
      <c r="B12" s="252" t="s">
        <v>48</v>
      </c>
      <c r="C12" s="242">
        <v>24</v>
      </c>
      <c r="D12" s="249" t="s">
        <v>36</v>
      </c>
      <c r="E12" s="68" t="s">
        <v>430</v>
      </c>
      <c r="F12" s="68" t="s">
        <v>288</v>
      </c>
      <c r="G12" s="68" t="s">
        <v>289</v>
      </c>
      <c r="H12" s="68" t="s">
        <v>290</v>
      </c>
      <c r="I12" s="68" t="s">
        <v>24</v>
      </c>
      <c r="J12" s="147" t="s">
        <v>291</v>
      </c>
      <c r="K12" s="207" t="s">
        <v>292</v>
      </c>
      <c r="L12" s="147">
        <v>43079</v>
      </c>
      <c r="M12" s="221" t="s">
        <v>294</v>
      </c>
      <c r="N12" s="147" t="s">
        <v>295</v>
      </c>
      <c r="O12" s="147" t="s">
        <v>380</v>
      </c>
      <c r="P12" s="147" t="s">
        <v>380</v>
      </c>
      <c r="Q12" s="147" t="s">
        <v>297</v>
      </c>
      <c r="R12" s="147" t="s">
        <v>298</v>
      </c>
      <c r="S12" s="147" t="s">
        <v>299</v>
      </c>
      <c r="T12" s="147"/>
      <c r="U12" s="221" t="s">
        <v>301</v>
      </c>
      <c r="V12" s="221" t="s">
        <v>302</v>
      </c>
      <c r="W12" s="221" t="s">
        <v>303</v>
      </c>
      <c r="X12" s="207" t="s">
        <v>304</v>
      </c>
      <c r="Y12" s="255" t="s">
        <v>431</v>
      </c>
      <c r="Z12" s="221" t="s">
        <v>432</v>
      </c>
      <c r="AA12" s="221" t="s">
        <v>433</v>
      </c>
      <c r="AB12" s="147" t="s">
        <v>434</v>
      </c>
      <c r="AC12" s="138"/>
      <c r="AD12" s="150">
        <f t="shared" si="1"/>
        <v>22</v>
      </c>
      <c r="AI12" s="31"/>
      <c r="AJ12" s="6"/>
      <c r="AK12" s="6"/>
      <c r="AL12" s="6"/>
      <c r="AM12" s="31"/>
      <c r="AN12" s="31"/>
      <c r="AO12" s="31"/>
      <c r="AP12" s="31"/>
      <c r="AQ12" s="6"/>
    </row>
    <row r="13" spans="1:56" ht="15.75" customHeight="1" x14ac:dyDescent="0.2">
      <c r="A13" s="246">
        <v>6</v>
      </c>
      <c r="B13" s="252" t="s">
        <v>280</v>
      </c>
      <c r="C13" s="242">
        <v>24</v>
      </c>
      <c r="D13" s="251"/>
      <c r="E13" s="68" t="s">
        <v>430</v>
      </c>
      <c r="F13" s="68" t="s">
        <v>288</v>
      </c>
      <c r="G13" s="68" t="s">
        <v>289</v>
      </c>
      <c r="H13" s="68" t="s">
        <v>290</v>
      </c>
      <c r="I13" s="68" t="s">
        <v>24</v>
      </c>
      <c r="J13" s="147" t="s">
        <v>291</v>
      </c>
      <c r="K13" s="207" t="s">
        <v>292</v>
      </c>
      <c r="L13" s="147">
        <v>43079</v>
      </c>
      <c r="M13" s="221" t="s">
        <v>294</v>
      </c>
      <c r="N13" s="147" t="s">
        <v>295</v>
      </c>
      <c r="O13" s="147" t="s">
        <v>380</v>
      </c>
      <c r="P13" s="124"/>
      <c r="Q13" s="147" t="s">
        <v>297</v>
      </c>
      <c r="R13" s="147" t="s">
        <v>298</v>
      </c>
      <c r="S13" s="147" t="s">
        <v>299</v>
      </c>
      <c r="T13" s="147" t="s">
        <v>300</v>
      </c>
      <c r="U13" s="221" t="s">
        <v>301</v>
      </c>
      <c r="V13" s="221" t="s">
        <v>302</v>
      </c>
      <c r="W13" s="221"/>
      <c r="X13" s="207" t="s">
        <v>304</v>
      </c>
      <c r="Y13" s="255" t="s">
        <v>431</v>
      </c>
      <c r="Z13" s="221" t="s">
        <v>432</v>
      </c>
      <c r="AA13" s="221" t="s">
        <v>433</v>
      </c>
      <c r="AB13" s="147" t="s">
        <v>434</v>
      </c>
      <c r="AC13" s="138"/>
      <c r="AD13" s="150">
        <f t="shared" si="1"/>
        <v>22</v>
      </c>
      <c r="AI13" s="31"/>
    </row>
    <row r="14" spans="1:56" ht="15.75" customHeight="1" x14ac:dyDescent="0.2">
      <c r="A14" s="253">
        <v>7</v>
      </c>
      <c r="B14" s="252" t="s">
        <v>238</v>
      </c>
      <c r="C14" s="242">
        <v>22</v>
      </c>
      <c r="D14" s="249" t="s">
        <v>36</v>
      </c>
      <c r="E14" s="68" t="s">
        <v>430</v>
      </c>
      <c r="F14" s="68" t="s">
        <v>288</v>
      </c>
      <c r="G14" s="68" t="s">
        <v>289</v>
      </c>
      <c r="H14" s="68" t="s">
        <v>290</v>
      </c>
      <c r="I14" s="68" t="s">
        <v>24</v>
      </c>
      <c r="J14" s="147" t="s">
        <v>291</v>
      </c>
      <c r="K14" s="207" t="s">
        <v>292</v>
      </c>
      <c r="L14" s="147">
        <v>43079</v>
      </c>
      <c r="M14" s="221" t="s">
        <v>294</v>
      </c>
      <c r="N14" s="147" t="s">
        <v>295</v>
      </c>
      <c r="O14" s="147" t="s">
        <v>380</v>
      </c>
      <c r="P14" s="147" t="s">
        <v>380</v>
      </c>
      <c r="Q14" s="147" t="s">
        <v>297</v>
      </c>
      <c r="R14" s="147" t="s">
        <v>298</v>
      </c>
      <c r="S14" s="147"/>
      <c r="T14" s="147" t="s">
        <v>300</v>
      </c>
      <c r="U14" s="221"/>
      <c r="V14" s="221" t="s">
        <v>302</v>
      </c>
      <c r="W14" s="221" t="s">
        <v>303</v>
      </c>
      <c r="X14" s="207" t="s">
        <v>304</v>
      </c>
      <c r="Y14" s="255" t="s">
        <v>431</v>
      </c>
      <c r="Z14" s="221" t="s">
        <v>432</v>
      </c>
      <c r="AA14" s="221" t="s">
        <v>433</v>
      </c>
      <c r="AB14" s="147" t="s">
        <v>434</v>
      </c>
      <c r="AC14" s="138"/>
      <c r="AD14" s="150">
        <f t="shared" si="1"/>
        <v>21</v>
      </c>
      <c r="AI14" s="31"/>
      <c r="AM14" s="31"/>
      <c r="AN14" s="31"/>
      <c r="AO14" s="31"/>
      <c r="AP14" s="31"/>
      <c r="AQ14" s="6" t="s">
        <v>34</v>
      </c>
    </row>
    <row r="15" spans="1:56" ht="15.75" customHeight="1" x14ac:dyDescent="0.2">
      <c r="A15" s="246"/>
      <c r="B15" s="252" t="s">
        <v>343</v>
      </c>
      <c r="C15" s="242">
        <v>22</v>
      </c>
      <c r="D15" s="249" t="s">
        <v>36</v>
      </c>
      <c r="E15" s="68" t="s">
        <v>430</v>
      </c>
      <c r="F15" s="68" t="s">
        <v>288</v>
      </c>
      <c r="G15" s="68" t="s">
        <v>289</v>
      </c>
      <c r="H15" s="68" t="s">
        <v>290</v>
      </c>
      <c r="I15" s="68"/>
      <c r="J15" s="147" t="s">
        <v>291</v>
      </c>
      <c r="K15" s="207" t="s">
        <v>292</v>
      </c>
      <c r="L15" s="147">
        <v>43079</v>
      </c>
      <c r="M15" s="221" t="s">
        <v>294</v>
      </c>
      <c r="N15" s="147" t="s">
        <v>295</v>
      </c>
      <c r="O15" s="147" t="s">
        <v>380</v>
      </c>
      <c r="P15" s="147" t="s">
        <v>380</v>
      </c>
      <c r="Q15" s="147" t="s">
        <v>297</v>
      </c>
      <c r="R15" s="147" t="s">
        <v>298</v>
      </c>
      <c r="S15" s="147" t="s">
        <v>299</v>
      </c>
      <c r="T15" s="147" t="s">
        <v>300</v>
      </c>
      <c r="U15" s="221" t="s">
        <v>301</v>
      </c>
      <c r="V15" s="221" t="s">
        <v>302</v>
      </c>
      <c r="W15" s="221" t="s">
        <v>303</v>
      </c>
      <c r="X15" s="207" t="s">
        <v>304</v>
      </c>
      <c r="Y15" s="255" t="s">
        <v>431</v>
      </c>
      <c r="Z15" s="221" t="s">
        <v>432</v>
      </c>
      <c r="AA15" s="221" t="s">
        <v>433</v>
      </c>
      <c r="AB15" s="147"/>
      <c r="AC15" s="138"/>
      <c r="AD15" s="150">
        <f t="shared" si="1"/>
        <v>21</v>
      </c>
      <c r="AI15" s="31"/>
    </row>
    <row r="16" spans="1:56" ht="15.75" customHeight="1" x14ac:dyDescent="0.2">
      <c r="A16" s="246"/>
      <c r="B16" s="252" t="s">
        <v>53</v>
      </c>
      <c r="C16" s="242">
        <v>22</v>
      </c>
      <c r="D16" s="249" t="s">
        <v>36</v>
      </c>
      <c r="E16" s="68" t="s">
        <v>430</v>
      </c>
      <c r="F16" s="68"/>
      <c r="G16" s="68" t="s">
        <v>289</v>
      </c>
      <c r="H16" s="68" t="s">
        <v>290</v>
      </c>
      <c r="I16" s="68" t="s">
        <v>24</v>
      </c>
      <c r="J16" s="147" t="s">
        <v>291</v>
      </c>
      <c r="K16" s="207" t="s">
        <v>292</v>
      </c>
      <c r="L16" s="147">
        <v>43079</v>
      </c>
      <c r="M16" s="221" t="s">
        <v>294</v>
      </c>
      <c r="N16" s="147" t="s">
        <v>295</v>
      </c>
      <c r="O16" s="147" t="s">
        <v>380</v>
      </c>
      <c r="P16" s="147" t="s">
        <v>380</v>
      </c>
      <c r="Q16" s="147" t="s">
        <v>297</v>
      </c>
      <c r="R16" s="147" t="s">
        <v>298</v>
      </c>
      <c r="S16" s="147" t="s">
        <v>299</v>
      </c>
      <c r="T16" s="147"/>
      <c r="U16" s="221" t="s">
        <v>301</v>
      </c>
      <c r="V16" s="221" t="s">
        <v>302</v>
      </c>
      <c r="W16" s="221" t="s">
        <v>303</v>
      </c>
      <c r="X16" s="207" t="s">
        <v>304</v>
      </c>
      <c r="Y16" s="255" t="s">
        <v>431</v>
      </c>
      <c r="Z16" s="221" t="s">
        <v>432</v>
      </c>
      <c r="AA16" s="221" t="s">
        <v>433</v>
      </c>
      <c r="AB16" s="147" t="s">
        <v>434</v>
      </c>
      <c r="AC16" s="138"/>
      <c r="AD16" s="150">
        <f t="shared" si="1"/>
        <v>21</v>
      </c>
      <c r="AI16" s="31"/>
      <c r="AQ16" s="34"/>
    </row>
    <row r="17" spans="1:44" ht="15.75" customHeight="1" x14ac:dyDescent="0.2">
      <c r="A17" s="253">
        <v>10</v>
      </c>
      <c r="B17" s="252" t="s">
        <v>427</v>
      </c>
      <c r="C17" s="242">
        <v>21</v>
      </c>
      <c r="D17" s="249" t="s">
        <v>36</v>
      </c>
      <c r="E17" s="68" t="s">
        <v>430</v>
      </c>
      <c r="F17" s="68" t="s">
        <v>288</v>
      </c>
      <c r="G17" s="68" t="s">
        <v>289</v>
      </c>
      <c r="H17" s="68" t="s">
        <v>290</v>
      </c>
      <c r="I17" s="68" t="s">
        <v>24</v>
      </c>
      <c r="J17" s="147" t="s">
        <v>291</v>
      </c>
      <c r="K17" s="207"/>
      <c r="L17" s="147">
        <v>43079</v>
      </c>
      <c r="M17" s="131"/>
      <c r="N17" s="147" t="s">
        <v>295</v>
      </c>
      <c r="O17" s="147" t="s">
        <v>380</v>
      </c>
      <c r="P17" s="147" t="s">
        <v>380</v>
      </c>
      <c r="Q17" s="147" t="s">
        <v>297</v>
      </c>
      <c r="R17" s="147" t="s">
        <v>298</v>
      </c>
      <c r="S17" s="147" t="s">
        <v>299</v>
      </c>
      <c r="T17" s="147" t="s">
        <v>300</v>
      </c>
      <c r="U17" s="221"/>
      <c r="V17" s="221" t="s">
        <v>302</v>
      </c>
      <c r="W17" s="221" t="s">
        <v>303</v>
      </c>
      <c r="X17" s="207" t="s">
        <v>304</v>
      </c>
      <c r="Y17" s="255" t="s">
        <v>431</v>
      </c>
      <c r="Z17" s="221" t="s">
        <v>432</v>
      </c>
      <c r="AA17" s="221" t="s">
        <v>433</v>
      </c>
      <c r="AB17" s="147" t="s">
        <v>434</v>
      </c>
      <c r="AC17" s="138"/>
      <c r="AD17" s="150">
        <f t="shared" si="1"/>
        <v>20</v>
      </c>
      <c r="AI17" s="31"/>
    </row>
    <row r="18" spans="1:44" ht="15.75" customHeight="1" x14ac:dyDescent="0.2">
      <c r="A18" s="253">
        <v>11</v>
      </c>
      <c r="B18" s="252" t="s">
        <v>244</v>
      </c>
      <c r="C18" s="242">
        <v>21</v>
      </c>
      <c r="D18" s="249"/>
      <c r="E18" s="68" t="s">
        <v>430</v>
      </c>
      <c r="F18" s="68" t="s">
        <v>288</v>
      </c>
      <c r="G18" s="68" t="s">
        <v>289</v>
      </c>
      <c r="H18" s="68" t="s">
        <v>290</v>
      </c>
      <c r="I18" s="68" t="s">
        <v>24</v>
      </c>
      <c r="J18" s="147" t="s">
        <v>291</v>
      </c>
      <c r="K18" s="207" t="s">
        <v>292</v>
      </c>
      <c r="L18" s="147">
        <v>43079</v>
      </c>
      <c r="M18" s="221" t="s">
        <v>294</v>
      </c>
      <c r="N18" s="147" t="s">
        <v>295</v>
      </c>
      <c r="O18" s="147"/>
      <c r="P18" s="147" t="s">
        <v>380</v>
      </c>
      <c r="Q18" s="147" t="s">
        <v>297</v>
      </c>
      <c r="R18" s="124"/>
      <c r="S18" s="147" t="s">
        <v>299</v>
      </c>
      <c r="T18" s="124"/>
      <c r="U18" s="221" t="s">
        <v>301</v>
      </c>
      <c r="V18" s="221" t="s">
        <v>302</v>
      </c>
      <c r="W18" s="221" t="s">
        <v>303</v>
      </c>
      <c r="X18" s="207" t="s">
        <v>304</v>
      </c>
      <c r="Y18" s="255" t="s">
        <v>431</v>
      </c>
      <c r="Z18" s="221" t="s">
        <v>432</v>
      </c>
      <c r="AA18" s="221"/>
      <c r="AB18" s="147" t="s">
        <v>434</v>
      </c>
      <c r="AC18" s="138"/>
      <c r="AD18" s="150">
        <f t="shared" si="1"/>
        <v>19</v>
      </c>
      <c r="AI18" s="31"/>
      <c r="AM18" s="31"/>
      <c r="AN18" s="31"/>
      <c r="AO18" s="31"/>
      <c r="AP18" s="31"/>
    </row>
    <row r="19" spans="1:44" ht="15.75" customHeight="1" x14ac:dyDescent="0.2">
      <c r="A19" s="253"/>
      <c r="B19" s="252" t="s">
        <v>84</v>
      </c>
      <c r="C19" s="242">
        <v>21</v>
      </c>
      <c r="D19" s="249"/>
      <c r="E19" s="58"/>
      <c r="F19" s="68" t="s">
        <v>288</v>
      </c>
      <c r="G19" s="68" t="s">
        <v>289</v>
      </c>
      <c r="H19" s="68" t="s">
        <v>290</v>
      </c>
      <c r="I19" s="70"/>
      <c r="J19" s="147" t="s">
        <v>291</v>
      </c>
      <c r="K19" s="207" t="s">
        <v>292</v>
      </c>
      <c r="L19" s="147">
        <v>43079</v>
      </c>
      <c r="M19" s="221" t="s">
        <v>294</v>
      </c>
      <c r="N19" s="147" t="s">
        <v>295</v>
      </c>
      <c r="O19" s="147" t="s">
        <v>380</v>
      </c>
      <c r="P19" s="124"/>
      <c r="Q19" s="147" t="s">
        <v>297</v>
      </c>
      <c r="R19" s="147" t="s">
        <v>298</v>
      </c>
      <c r="S19" s="147" t="s">
        <v>299</v>
      </c>
      <c r="T19" s="147" t="s">
        <v>300</v>
      </c>
      <c r="U19" s="221" t="s">
        <v>301</v>
      </c>
      <c r="V19" s="221" t="s">
        <v>302</v>
      </c>
      <c r="W19" s="221" t="s">
        <v>303</v>
      </c>
      <c r="X19" s="207" t="s">
        <v>435</v>
      </c>
      <c r="Y19" s="255" t="s">
        <v>431</v>
      </c>
      <c r="Z19" s="221" t="s">
        <v>432</v>
      </c>
      <c r="AA19" s="221" t="s">
        <v>433</v>
      </c>
      <c r="AB19" s="147"/>
      <c r="AC19" s="138"/>
      <c r="AD19" s="150">
        <f t="shared" si="1"/>
        <v>20</v>
      </c>
      <c r="AI19" s="31"/>
      <c r="AM19" s="31"/>
      <c r="AN19" s="31"/>
      <c r="AO19" s="31"/>
      <c r="AP19" s="31"/>
    </row>
    <row r="20" spans="1:44" ht="15.75" customHeight="1" x14ac:dyDescent="0.2">
      <c r="A20" s="253"/>
      <c r="B20" s="252" t="s">
        <v>153</v>
      </c>
      <c r="C20" s="242">
        <v>21</v>
      </c>
      <c r="D20" s="249"/>
      <c r="E20" s="68" t="s">
        <v>430</v>
      </c>
      <c r="F20" s="68" t="s">
        <v>288</v>
      </c>
      <c r="G20" s="68" t="s">
        <v>289</v>
      </c>
      <c r="H20" s="68" t="s">
        <v>290</v>
      </c>
      <c r="I20" s="68" t="s">
        <v>24</v>
      </c>
      <c r="J20" s="147" t="s">
        <v>291</v>
      </c>
      <c r="K20" s="207" t="s">
        <v>292</v>
      </c>
      <c r="L20" s="124"/>
      <c r="M20" s="131"/>
      <c r="N20" s="147" t="s">
        <v>295</v>
      </c>
      <c r="O20" s="147" t="s">
        <v>380</v>
      </c>
      <c r="P20" s="147" t="s">
        <v>380</v>
      </c>
      <c r="Q20" s="147" t="s">
        <v>297</v>
      </c>
      <c r="R20" s="147" t="s">
        <v>298</v>
      </c>
      <c r="S20" s="147" t="s">
        <v>299</v>
      </c>
      <c r="T20" s="147" t="s">
        <v>300</v>
      </c>
      <c r="U20" s="221" t="s">
        <v>301</v>
      </c>
      <c r="V20" s="221" t="s">
        <v>302</v>
      </c>
      <c r="W20" s="221" t="s">
        <v>303</v>
      </c>
      <c r="X20" s="207"/>
      <c r="Y20" s="255" t="s">
        <v>431</v>
      </c>
      <c r="Z20" s="221" t="s">
        <v>432</v>
      </c>
      <c r="AA20" s="221" t="s">
        <v>433</v>
      </c>
      <c r="AB20" s="147" t="s">
        <v>434</v>
      </c>
      <c r="AC20" s="138"/>
      <c r="AD20" s="150">
        <f t="shared" si="1"/>
        <v>20</v>
      </c>
      <c r="AI20" s="31"/>
    </row>
    <row r="21" spans="1:44" ht="15.75" customHeight="1" x14ac:dyDescent="0.2">
      <c r="A21" s="246"/>
      <c r="B21" s="252" t="s">
        <v>226</v>
      </c>
      <c r="C21" s="242">
        <v>21</v>
      </c>
      <c r="D21" s="249"/>
      <c r="E21" s="68" t="s">
        <v>430</v>
      </c>
      <c r="F21" s="68" t="s">
        <v>288</v>
      </c>
      <c r="G21" s="68" t="s">
        <v>289</v>
      </c>
      <c r="H21" s="68" t="s">
        <v>290</v>
      </c>
      <c r="I21" s="68" t="s">
        <v>24</v>
      </c>
      <c r="J21" s="147" t="s">
        <v>291</v>
      </c>
      <c r="K21" s="207" t="s">
        <v>292</v>
      </c>
      <c r="L21" s="147">
        <v>43079</v>
      </c>
      <c r="M21" s="221" t="s">
        <v>294</v>
      </c>
      <c r="N21" s="147" t="s">
        <v>295</v>
      </c>
      <c r="O21" s="147" t="s">
        <v>380</v>
      </c>
      <c r="P21" s="147" t="s">
        <v>380</v>
      </c>
      <c r="Q21" s="124"/>
      <c r="R21" s="147" t="s">
        <v>298</v>
      </c>
      <c r="S21" s="147" t="s">
        <v>299</v>
      </c>
      <c r="T21" s="124"/>
      <c r="U21" s="221" t="s">
        <v>301</v>
      </c>
      <c r="V21" s="221" t="s">
        <v>302</v>
      </c>
      <c r="W21" s="221" t="s">
        <v>303</v>
      </c>
      <c r="X21" s="207"/>
      <c r="Y21" s="255" t="s">
        <v>431</v>
      </c>
      <c r="Z21" s="221" t="s">
        <v>432</v>
      </c>
      <c r="AA21" s="221"/>
      <c r="AB21" s="147" t="s">
        <v>434</v>
      </c>
      <c r="AC21" s="138"/>
      <c r="AD21" s="150">
        <f t="shared" si="1"/>
        <v>19</v>
      </c>
      <c r="AI21" s="31"/>
    </row>
    <row r="22" spans="1:44" ht="15.75" customHeight="1" x14ac:dyDescent="0.2">
      <c r="A22" s="246">
        <v>15</v>
      </c>
      <c r="B22" s="252" t="s">
        <v>41</v>
      </c>
      <c r="C22" s="242">
        <v>20</v>
      </c>
      <c r="D22" s="249" t="s">
        <v>36</v>
      </c>
      <c r="E22" s="68" t="s">
        <v>430</v>
      </c>
      <c r="F22" s="68" t="s">
        <v>288</v>
      </c>
      <c r="G22" s="68" t="s">
        <v>289</v>
      </c>
      <c r="H22" s="68" t="s">
        <v>290</v>
      </c>
      <c r="I22" s="68" t="s">
        <v>24</v>
      </c>
      <c r="J22" s="147" t="s">
        <v>291</v>
      </c>
      <c r="K22" s="207" t="s">
        <v>292</v>
      </c>
      <c r="L22" s="124"/>
      <c r="M22" s="131"/>
      <c r="N22" s="147" t="s">
        <v>295</v>
      </c>
      <c r="O22" s="147" t="s">
        <v>380</v>
      </c>
      <c r="P22" s="147" t="s">
        <v>380</v>
      </c>
      <c r="Q22" s="147" t="s">
        <v>297</v>
      </c>
      <c r="R22" s="147" t="s">
        <v>298</v>
      </c>
      <c r="S22" s="147" t="s">
        <v>299</v>
      </c>
      <c r="T22" s="147" t="s">
        <v>300</v>
      </c>
      <c r="U22" s="221" t="s">
        <v>301</v>
      </c>
      <c r="V22" s="221" t="s">
        <v>302</v>
      </c>
      <c r="W22" s="131"/>
      <c r="X22" s="52"/>
      <c r="Y22" s="255" t="s">
        <v>431</v>
      </c>
      <c r="Z22" s="221" t="s">
        <v>432</v>
      </c>
      <c r="AA22" s="221" t="s">
        <v>433</v>
      </c>
      <c r="AB22" s="147" t="s">
        <v>434</v>
      </c>
      <c r="AC22" s="138"/>
      <c r="AD22" s="150">
        <f t="shared" si="1"/>
        <v>19</v>
      </c>
      <c r="AI22" s="31"/>
      <c r="AM22" s="31"/>
      <c r="AN22" s="31"/>
      <c r="AO22" s="31"/>
      <c r="AP22" s="31"/>
      <c r="AQ22" s="34"/>
      <c r="AR22" s="34"/>
    </row>
    <row r="23" spans="1:44" ht="15.75" customHeight="1" x14ac:dyDescent="0.2">
      <c r="A23" s="253">
        <v>16</v>
      </c>
      <c r="B23" s="252" t="s">
        <v>50</v>
      </c>
      <c r="C23" s="242">
        <v>20</v>
      </c>
      <c r="D23" s="249" t="s">
        <v>19</v>
      </c>
      <c r="E23" s="68" t="s">
        <v>430</v>
      </c>
      <c r="F23" s="68" t="s">
        <v>288</v>
      </c>
      <c r="G23" s="68" t="s">
        <v>289</v>
      </c>
      <c r="H23" s="68" t="s">
        <v>290</v>
      </c>
      <c r="I23" s="68" t="s">
        <v>24</v>
      </c>
      <c r="J23" s="147" t="s">
        <v>291</v>
      </c>
      <c r="K23" s="207" t="s">
        <v>292</v>
      </c>
      <c r="L23" s="147">
        <v>43079</v>
      </c>
      <c r="M23" s="221" t="s">
        <v>294</v>
      </c>
      <c r="N23" s="147" t="s">
        <v>295</v>
      </c>
      <c r="O23" s="124"/>
      <c r="P23" s="124"/>
      <c r="Q23" s="147" t="s">
        <v>297</v>
      </c>
      <c r="R23" s="124"/>
      <c r="S23" s="147" t="s">
        <v>299</v>
      </c>
      <c r="T23" s="147"/>
      <c r="U23" s="221" t="s">
        <v>301</v>
      </c>
      <c r="V23" s="221" t="s">
        <v>302</v>
      </c>
      <c r="W23" s="221" t="s">
        <v>303</v>
      </c>
      <c r="X23" s="207" t="s">
        <v>304</v>
      </c>
      <c r="Y23" s="255" t="s">
        <v>431</v>
      </c>
      <c r="Z23" s="221" t="s">
        <v>432</v>
      </c>
      <c r="AA23" s="221" t="s">
        <v>433</v>
      </c>
      <c r="AB23" s="147" t="s">
        <v>434</v>
      </c>
      <c r="AC23" s="138"/>
      <c r="AD23" s="150">
        <f t="shared" si="1"/>
        <v>20</v>
      </c>
      <c r="AI23" s="31"/>
      <c r="AM23" s="31"/>
      <c r="AN23" s="31"/>
      <c r="AO23" s="31"/>
      <c r="AP23" s="31"/>
    </row>
    <row r="24" spans="1:44" ht="15.75" customHeight="1" x14ac:dyDescent="0.2">
      <c r="A24" s="246"/>
      <c r="B24" s="252" t="s">
        <v>117</v>
      </c>
      <c r="C24" s="242">
        <v>20</v>
      </c>
      <c r="D24" s="249" t="s">
        <v>19</v>
      </c>
      <c r="E24" s="68" t="s">
        <v>430</v>
      </c>
      <c r="F24" s="68" t="s">
        <v>288</v>
      </c>
      <c r="G24" s="68" t="s">
        <v>289</v>
      </c>
      <c r="H24" s="68" t="s">
        <v>290</v>
      </c>
      <c r="I24" s="68"/>
      <c r="J24" s="147" t="s">
        <v>291</v>
      </c>
      <c r="K24" s="207"/>
      <c r="L24" s="147">
        <v>43079</v>
      </c>
      <c r="M24" s="221" t="s">
        <v>294</v>
      </c>
      <c r="N24" s="147" t="s">
        <v>295</v>
      </c>
      <c r="O24" s="124"/>
      <c r="P24" s="147" t="s">
        <v>380</v>
      </c>
      <c r="Q24" s="147" t="s">
        <v>297</v>
      </c>
      <c r="R24" s="147" t="s">
        <v>298</v>
      </c>
      <c r="S24" s="147" t="s">
        <v>299</v>
      </c>
      <c r="T24" s="147" t="s">
        <v>300</v>
      </c>
      <c r="U24" s="221" t="s">
        <v>301</v>
      </c>
      <c r="V24" s="221" t="s">
        <v>302</v>
      </c>
      <c r="W24" s="221" t="s">
        <v>303</v>
      </c>
      <c r="X24" s="207" t="s">
        <v>304</v>
      </c>
      <c r="Y24" s="255" t="s">
        <v>431</v>
      </c>
      <c r="Z24" s="221" t="s">
        <v>432</v>
      </c>
      <c r="AA24" s="131"/>
      <c r="AB24" s="147" t="s">
        <v>434</v>
      </c>
      <c r="AC24" s="138"/>
      <c r="AD24" s="150">
        <f t="shared" si="1"/>
        <v>19</v>
      </c>
      <c r="AI24" s="31"/>
      <c r="AM24" s="31"/>
      <c r="AN24" s="31"/>
      <c r="AO24" s="31"/>
      <c r="AP24" s="31"/>
    </row>
    <row r="25" spans="1:44" ht="15.75" customHeight="1" x14ac:dyDescent="0.2">
      <c r="A25" s="246"/>
      <c r="B25" s="252" t="s">
        <v>18</v>
      </c>
      <c r="C25" s="242">
        <v>20</v>
      </c>
      <c r="D25" s="249" t="s">
        <v>19</v>
      </c>
      <c r="E25" s="68" t="s">
        <v>430</v>
      </c>
      <c r="F25" s="68" t="s">
        <v>288</v>
      </c>
      <c r="G25" s="68" t="s">
        <v>289</v>
      </c>
      <c r="H25" s="68" t="s">
        <v>290</v>
      </c>
      <c r="I25" s="68" t="s">
        <v>24</v>
      </c>
      <c r="J25" s="147" t="s">
        <v>291</v>
      </c>
      <c r="K25" s="207" t="s">
        <v>292</v>
      </c>
      <c r="L25" s="147">
        <v>43079</v>
      </c>
      <c r="M25" s="131"/>
      <c r="N25" s="147" t="s">
        <v>295</v>
      </c>
      <c r="O25" s="147"/>
      <c r="P25" s="147" t="s">
        <v>380</v>
      </c>
      <c r="Q25" s="147" t="s">
        <v>297</v>
      </c>
      <c r="R25" s="147" t="s">
        <v>298</v>
      </c>
      <c r="S25" s="147"/>
      <c r="T25" s="147" t="s">
        <v>300</v>
      </c>
      <c r="U25" s="221" t="s">
        <v>301</v>
      </c>
      <c r="V25" s="221" t="s">
        <v>302</v>
      </c>
      <c r="W25" s="221" t="s">
        <v>303</v>
      </c>
      <c r="X25" s="136"/>
      <c r="Y25" s="255" t="s">
        <v>431</v>
      </c>
      <c r="Z25" s="221" t="s">
        <v>432</v>
      </c>
      <c r="AA25" s="221" t="s">
        <v>433</v>
      </c>
      <c r="AB25" s="147" t="s">
        <v>434</v>
      </c>
      <c r="AC25" s="138"/>
      <c r="AD25" s="150">
        <f t="shared" si="1"/>
        <v>19</v>
      </c>
      <c r="AI25" s="31"/>
      <c r="AM25" s="31"/>
      <c r="AN25" s="31"/>
      <c r="AO25" s="31"/>
      <c r="AP25" s="31"/>
    </row>
    <row r="26" spans="1:44" ht="15.75" customHeight="1" x14ac:dyDescent="0.2">
      <c r="A26" s="246">
        <v>19</v>
      </c>
      <c r="B26" s="252" t="s">
        <v>31</v>
      </c>
      <c r="C26" s="242">
        <v>20</v>
      </c>
      <c r="D26" s="249"/>
      <c r="E26" s="68" t="s">
        <v>430</v>
      </c>
      <c r="F26" s="68" t="s">
        <v>288</v>
      </c>
      <c r="G26" s="68" t="s">
        <v>289</v>
      </c>
      <c r="H26" s="68" t="s">
        <v>290</v>
      </c>
      <c r="I26" s="68"/>
      <c r="J26" s="147" t="s">
        <v>291</v>
      </c>
      <c r="K26" s="207" t="s">
        <v>292</v>
      </c>
      <c r="L26" s="147">
        <v>43079</v>
      </c>
      <c r="M26" s="221" t="s">
        <v>294</v>
      </c>
      <c r="N26" s="147" t="s">
        <v>295</v>
      </c>
      <c r="O26" s="147" t="s">
        <v>19</v>
      </c>
      <c r="P26" s="147" t="s">
        <v>380</v>
      </c>
      <c r="Q26" s="147" t="s">
        <v>297</v>
      </c>
      <c r="R26" s="147" t="s">
        <v>298</v>
      </c>
      <c r="S26" s="147" t="s">
        <v>299</v>
      </c>
      <c r="T26" s="147" t="s">
        <v>300</v>
      </c>
      <c r="U26" s="131"/>
      <c r="V26" s="221"/>
      <c r="W26" s="221" t="s">
        <v>303</v>
      </c>
      <c r="X26" s="207" t="s">
        <v>304</v>
      </c>
      <c r="Y26" s="255" t="s">
        <v>431</v>
      </c>
      <c r="Z26" s="221" t="s">
        <v>432</v>
      </c>
      <c r="AA26" s="221"/>
      <c r="AB26" s="147" t="s">
        <v>434</v>
      </c>
      <c r="AC26" s="138"/>
      <c r="AD26" s="150">
        <f t="shared" si="1"/>
        <v>19</v>
      </c>
    </row>
    <row r="27" spans="1:44" ht="15.75" customHeight="1" x14ac:dyDescent="0.2">
      <c r="A27" s="128"/>
      <c r="B27" s="252" t="s">
        <v>54</v>
      </c>
      <c r="C27" s="242">
        <v>20</v>
      </c>
      <c r="D27" s="249"/>
      <c r="E27" s="68" t="s">
        <v>430</v>
      </c>
      <c r="F27" s="68"/>
      <c r="G27" s="68" t="s">
        <v>289</v>
      </c>
      <c r="H27" s="68" t="s">
        <v>290</v>
      </c>
      <c r="I27" s="68"/>
      <c r="J27" s="147" t="s">
        <v>291</v>
      </c>
      <c r="K27" s="207" t="s">
        <v>292</v>
      </c>
      <c r="L27" s="147">
        <v>43079</v>
      </c>
      <c r="M27" s="221" t="s">
        <v>294</v>
      </c>
      <c r="N27" s="147" t="s">
        <v>295</v>
      </c>
      <c r="O27" s="147" t="s">
        <v>380</v>
      </c>
      <c r="P27" s="147" t="s">
        <v>380</v>
      </c>
      <c r="Q27" s="147" t="s">
        <v>297</v>
      </c>
      <c r="R27" s="147" t="s">
        <v>298</v>
      </c>
      <c r="S27" s="147" t="s">
        <v>299</v>
      </c>
      <c r="T27" s="124"/>
      <c r="U27" s="131"/>
      <c r="V27" s="221" t="s">
        <v>302</v>
      </c>
      <c r="W27" s="221" t="s">
        <v>303</v>
      </c>
      <c r="X27" s="207" t="s">
        <v>304</v>
      </c>
      <c r="Y27" s="255" t="s">
        <v>431</v>
      </c>
      <c r="Z27" s="221" t="s">
        <v>432</v>
      </c>
      <c r="AA27" s="221" t="s">
        <v>433</v>
      </c>
      <c r="AB27" s="147"/>
      <c r="AC27" s="138"/>
      <c r="AD27" s="150">
        <f t="shared" si="1"/>
        <v>18</v>
      </c>
      <c r="AI27" s="31"/>
    </row>
    <row r="28" spans="1:44" ht="15.75" customHeight="1" x14ac:dyDescent="0.2">
      <c r="A28" s="246"/>
      <c r="B28" s="252" t="s">
        <v>49</v>
      </c>
      <c r="C28" s="242">
        <v>20</v>
      </c>
      <c r="D28" s="249"/>
      <c r="E28" s="68" t="s">
        <v>430</v>
      </c>
      <c r="F28" s="68" t="s">
        <v>288</v>
      </c>
      <c r="G28" s="68" t="s">
        <v>289</v>
      </c>
      <c r="H28" s="68" t="s">
        <v>290</v>
      </c>
      <c r="I28" s="68" t="s">
        <v>24</v>
      </c>
      <c r="J28" s="147" t="s">
        <v>291</v>
      </c>
      <c r="K28" s="207" t="s">
        <v>292</v>
      </c>
      <c r="L28" s="147">
        <v>43079</v>
      </c>
      <c r="M28" s="221" t="s">
        <v>294</v>
      </c>
      <c r="N28" s="147" t="s">
        <v>295</v>
      </c>
      <c r="O28" s="147"/>
      <c r="P28" s="147" t="s">
        <v>380</v>
      </c>
      <c r="Q28" s="147" t="s">
        <v>297</v>
      </c>
      <c r="R28" s="147" t="s">
        <v>298</v>
      </c>
      <c r="S28" s="147" t="s">
        <v>299</v>
      </c>
      <c r="T28" s="147" t="s">
        <v>300</v>
      </c>
      <c r="U28" s="221"/>
      <c r="V28" s="221"/>
      <c r="W28" s="131"/>
      <c r="X28" s="207" t="s">
        <v>304</v>
      </c>
      <c r="Y28" s="255" t="s">
        <v>431</v>
      </c>
      <c r="Z28" s="221" t="s">
        <v>432</v>
      </c>
      <c r="AA28" s="221" t="s">
        <v>433</v>
      </c>
      <c r="AB28" s="147" t="s">
        <v>434</v>
      </c>
      <c r="AC28" s="138"/>
      <c r="AD28" s="150">
        <f t="shared" si="1"/>
        <v>19</v>
      </c>
      <c r="AI28" s="31"/>
    </row>
    <row r="29" spans="1:44" ht="15.75" customHeight="1" x14ac:dyDescent="0.2">
      <c r="A29" s="253">
        <v>22</v>
      </c>
      <c r="B29" s="252" t="s">
        <v>130</v>
      </c>
      <c r="C29" s="242">
        <v>19</v>
      </c>
      <c r="D29" s="249" t="s">
        <v>36</v>
      </c>
      <c r="E29" s="68" t="s">
        <v>430</v>
      </c>
      <c r="F29" s="68" t="s">
        <v>288</v>
      </c>
      <c r="G29" s="68" t="s">
        <v>289</v>
      </c>
      <c r="H29" s="68" t="s">
        <v>290</v>
      </c>
      <c r="I29" s="68"/>
      <c r="J29" s="147" t="s">
        <v>291</v>
      </c>
      <c r="K29" s="207" t="s">
        <v>292</v>
      </c>
      <c r="L29" s="124"/>
      <c r="M29" s="221" t="s">
        <v>294</v>
      </c>
      <c r="N29" s="147" t="s">
        <v>295</v>
      </c>
      <c r="O29" s="147" t="s">
        <v>380</v>
      </c>
      <c r="P29" s="124"/>
      <c r="Q29" s="147" t="s">
        <v>297</v>
      </c>
      <c r="R29" s="147" t="s">
        <v>298</v>
      </c>
      <c r="S29" s="147"/>
      <c r="T29" s="124"/>
      <c r="U29" s="221" t="s">
        <v>301</v>
      </c>
      <c r="V29" s="221" t="s">
        <v>302</v>
      </c>
      <c r="W29" s="221" t="s">
        <v>303</v>
      </c>
      <c r="X29" s="207" t="s">
        <v>304</v>
      </c>
      <c r="Y29" s="255" t="s">
        <v>431</v>
      </c>
      <c r="Z29" s="221" t="s">
        <v>432</v>
      </c>
      <c r="AA29" s="221" t="s">
        <v>433</v>
      </c>
      <c r="AB29" s="147" t="s">
        <v>434</v>
      </c>
      <c r="AC29" s="138"/>
      <c r="AD29" s="150">
        <f t="shared" si="1"/>
        <v>19</v>
      </c>
      <c r="AM29" s="31"/>
      <c r="AN29" s="31"/>
      <c r="AO29" s="31"/>
      <c r="AP29" s="31"/>
    </row>
    <row r="30" spans="1:44" ht="15.75" customHeight="1" x14ac:dyDescent="0.2">
      <c r="A30" s="246"/>
      <c r="B30" s="252" t="s">
        <v>52</v>
      </c>
      <c r="C30" s="242">
        <v>19</v>
      </c>
      <c r="D30" s="249" t="s">
        <v>36</v>
      </c>
      <c r="E30" s="68" t="s">
        <v>430</v>
      </c>
      <c r="F30" s="68" t="s">
        <v>288</v>
      </c>
      <c r="G30" s="68" t="s">
        <v>289</v>
      </c>
      <c r="H30" s="68" t="s">
        <v>290</v>
      </c>
      <c r="I30" s="68" t="s">
        <v>24</v>
      </c>
      <c r="J30" s="147" t="s">
        <v>291</v>
      </c>
      <c r="K30" s="207" t="s">
        <v>292</v>
      </c>
      <c r="L30" s="147">
        <v>43079</v>
      </c>
      <c r="M30" s="221" t="s">
        <v>294</v>
      </c>
      <c r="N30" s="147" t="s">
        <v>295</v>
      </c>
      <c r="O30" s="147" t="s">
        <v>380</v>
      </c>
      <c r="P30" s="147" t="s">
        <v>380</v>
      </c>
      <c r="Q30" s="147" t="s">
        <v>297</v>
      </c>
      <c r="R30" s="147" t="s">
        <v>298</v>
      </c>
      <c r="S30" s="147"/>
      <c r="T30" s="147" t="s">
        <v>300</v>
      </c>
      <c r="U30" s="221" t="s">
        <v>301</v>
      </c>
      <c r="V30" s="221" t="s">
        <v>302</v>
      </c>
      <c r="W30" s="221" t="s">
        <v>303</v>
      </c>
      <c r="X30" s="136"/>
      <c r="Y30" s="255"/>
      <c r="Z30" s="221"/>
      <c r="AA30" s="221"/>
      <c r="AB30" s="147"/>
      <c r="AC30" s="138"/>
      <c r="AD30" s="150">
        <f t="shared" si="1"/>
        <v>17</v>
      </c>
      <c r="AI30" s="31"/>
      <c r="AM30" s="31"/>
      <c r="AN30" s="31"/>
      <c r="AO30" s="31"/>
      <c r="AP30" s="31"/>
    </row>
    <row r="31" spans="1:44" ht="15.75" customHeight="1" x14ac:dyDescent="0.2">
      <c r="A31" s="253">
        <v>24</v>
      </c>
      <c r="B31" s="252" t="s">
        <v>265</v>
      </c>
      <c r="C31" s="242">
        <v>19</v>
      </c>
      <c r="D31" s="251" t="s">
        <v>19</v>
      </c>
      <c r="E31" s="68" t="s">
        <v>430</v>
      </c>
      <c r="F31" s="68"/>
      <c r="G31" s="68" t="s">
        <v>289</v>
      </c>
      <c r="H31" s="68" t="s">
        <v>290</v>
      </c>
      <c r="I31" s="68" t="s">
        <v>24</v>
      </c>
      <c r="J31" s="147" t="s">
        <v>291</v>
      </c>
      <c r="K31" s="207" t="s">
        <v>292</v>
      </c>
      <c r="L31" s="147">
        <v>43079</v>
      </c>
      <c r="M31" s="221" t="s">
        <v>294</v>
      </c>
      <c r="N31" s="124"/>
      <c r="O31" s="147" t="s">
        <v>380</v>
      </c>
      <c r="P31" s="124"/>
      <c r="Q31" s="147" t="s">
        <v>297</v>
      </c>
      <c r="R31" s="147" t="s">
        <v>298</v>
      </c>
      <c r="S31" s="147" t="s">
        <v>299</v>
      </c>
      <c r="T31" s="147" t="s">
        <v>300</v>
      </c>
      <c r="U31" s="221"/>
      <c r="V31" s="221" t="s">
        <v>302</v>
      </c>
      <c r="W31" s="221" t="s">
        <v>303</v>
      </c>
      <c r="X31" s="207"/>
      <c r="Y31" s="255" t="s">
        <v>431</v>
      </c>
      <c r="Z31" s="221" t="s">
        <v>432</v>
      </c>
      <c r="AA31" s="221" t="s">
        <v>433</v>
      </c>
      <c r="AB31" s="147"/>
      <c r="AC31" s="138"/>
      <c r="AD31" s="150">
        <f t="shared" si="1"/>
        <v>18</v>
      </c>
      <c r="AI31" s="31"/>
      <c r="AQ31" s="34"/>
    </row>
    <row r="32" spans="1:44" ht="15.75" customHeight="1" x14ac:dyDescent="0.2">
      <c r="A32" s="253">
        <v>25</v>
      </c>
      <c r="B32" s="250" t="s">
        <v>58</v>
      </c>
      <c r="C32" s="242">
        <v>18</v>
      </c>
      <c r="D32" s="249" t="s">
        <v>340</v>
      </c>
      <c r="E32" s="68"/>
      <c r="F32" s="68" t="s">
        <v>288</v>
      </c>
      <c r="G32" s="68" t="s">
        <v>289</v>
      </c>
      <c r="H32" s="68" t="s">
        <v>290</v>
      </c>
      <c r="I32" s="70"/>
      <c r="J32" s="147" t="s">
        <v>291</v>
      </c>
      <c r="K32" s="207" t="s">
        <v>292</v>
      </c>
      <c r="L32" s="147">
        <v>43079</v>
      </c>
      <c r="M32" s="221" t="s">
        <v>294</v>
      </c>
      <c r="N32" s="147" t="s">
        <v>295</v>
      </c>
      <c r="O32" s="147" t="s">
        <v>380</v>
      </c>
      <c r="P32" s="147" t="s">
        <v>380</v>
      </c>
      <c r="Q32" s="124"/>
      <c r="R32" s="147" t="s">
        <v>298</v>
      </c>
      <c r="S32" s="147" t="s">
        <v>299</v>
      </c>
      <c r="T32" s="147" t="s">
        <v>300</v>
      </c>
      <c r="U32" s="131"/>
      <c r="V32" s="131"/>
      <c r="W32" s="131"/>
      <c r="X32" s="207" t="s">
        <v>304</v>
      </c>
      <c r="Y32" s="255" t="s">
        <v>431</v>
      </c>
      <c r="Z32" s="221" t="s">
        <v>432</v>
      </c>
      <c r="AA32" s="221" t="s">
        <v>433</v>
      </c>
      <c r="AB32" s="147" t="s">
        <v>434</v>
      </c>
      <c r="AC32" s="138"/>
      <c r="AD32" s="150">
        <f t="shared" si="1"/>
        <v>17</v>
      </c>
      <c r="AI32" s="31"/>
    </row>
    <row r="33" spans="1:43" ht="15.75" customHeight="1" x14ac:dyDescent="0.2">
      <c r="A33" s="128">
        <v>26</v>
      </c>
      <c r="B33" s="252" t="s">
        <v>87</v>
      </c>
      <c r="C33" s="242">
        <v>18</v>
      </c>
      <c r="D33" s="249" t="s">
        <v>36</v>
      </c>
      <c r="E33" s="68"/>
      <c r="F33" s="68" t="s">
        <v>288</v>
      </c>
      <c r="G33" s="68" t="s">
        <v>289</v>
      </c>
      <c r="H33" s="68" t="s">
        <v>290</v>
      </c>
      <c r="I33" s="68" t="s">
        <v>24</v>
      </c>
      <c r="J33" s="147" t="s">
        <v>291</v>
      </c>
      <c r="K33" s="207" t="s">
        <v>292</v>
      </c>
      <c r="L33" s="147">
        <v>43079</v>
      </c>
      <c r="M33" s="221" t="s">
        <v>294</v>
      </c>
      <c r="N33" s="147" t="s">
        <v>295</v>
      </c>
      <c r="O33" s="147" t="s">
        <v>380</v>
      </c>
      <c r="P33" s="124"/>
      <c r="Q33" s="147" t="s">
        <v>297</v>
      </c>
      <c r="R33" s="147" t="s">
        <v>298</v>
      </c>
      <c r="S33" s="147" t="s">
        <v>299</v>
      </c>
      <c r="T33" s="124"/>
      <c r="U33" s="221"/>
      <c r="V33" s="221" t="s">
        <v>302</v>
      </c>
      <c r="W33" s="221" t="s">
        <v>303</v>
      </c>
      <c r="X33" s="207" t="s">
        <v>304</v>
      </c>
      <c r="Y33" s="255"/>
      <c r="Z33" s="221" t="s">
        <v>432</v>
      </c>
      <c r="AA33" s="221" t="s">
        <v>433</v>
      </c>
      <c r="AB33" s="147"/>
      <c r="AC33" s="138"/>
      <c r="AD33" s="150">
        <f t="shared" si="1"/>
        <v>18</v>
      </c>
      <c r="AM33" s="31"/>
      <c r="AN33" s="31"/>
      <c r="AO33" s="31"/>
      <c r="AP33" s="31"/>
    </row>
    <row r="34" spans="1:43" ht="15.75" customHeight="1" x14ac:dyDescent="0.2">
      <c r="A34" s="253">
        <v>27</v>
      </c>
      <c r="B34" s="252" t="s">
        <v>107</v>
      </c>
      <c r="C34" s="242">
        <v>18</v>
      </c>
      <c r="D34" s="249" t="s">
        <v>19</v>
      </c>
      <c r="E34" s="68" t="s">
        <v>430</v>
      </c>
      <c r="F34" s="68" t="s">
        <v>288</v>
      </c>
      <c r="G34" s="68"/>
      <c r="H34" s="68" t="s">
        <v>290</v>
      </c>
      <c r="I34" s="68"/>
      <c r="J34" s="147" t="s">
        <v>291</v>
      </c>
      <c r="K34" s="207"/>
      <c r="L34" s="147">
        <v>43079</v>
      </c>
      <c r="M34" s="221" t="s">
        <v>294</v>
      </c>
      <c r="N34" s="124"/>
      <c r="O34" s="116"/>
      <c r="P34" s="147" t="s">
        <v>380</v>
      </c>
      <c r="Q34" s="147" t="s">
        <v>297</v>
      </c>
      <c r="R34" s="147" t="s">
        <v>298</v>
      </c>
      <c r="S34" s="147" t="s">
        <v>299</v>
      </c>
      <c r="T34" s="147"/>
      <c r="U34" s="221" t="s">
        <v>301</v>
      </c>
      <c r="V34" s="221" t="s">
        <v>302</v>
      </c>
      <c r="W34" s="221" t="s">
        <v>303</v>
      </c>
      <c r="X34" s="207" t="s">
        <v>304</v>
      </c>
      <c r="Y34" s="255" t="s">
        <v>431</v>
      </c>
      <c r="Z34" s="221" t="s">
        <v>432</v>
      </c>
      <c r="AA34" s="221" t="s">
        <v>433</v>
      </c>
      <c r="AB34" s="147" t="s">
        <v>434</v>
      </c>
      <c r="AC34" s="138"/>
      <c r="AD34" s="150">
        <f t="shared" si="1"/>
        <v>17</v>
      </c>
      <c r="AI34" s="31"/>
    </row>
    <row r="35" spans="1:43" ht="15.75" customHeight="1" x14ac:dyDescent="0.2">
      <c r="A35" s="253">
        <v>28</v>
      </c>
      <c r="B35" s="252" t="s">
        <v>278</v>
      </c>
      <c r="C35" s="242">
        <v>17</v>
      </c>
      <c r="D35" s="249" t="s">
        <v>36</v>
      </c>
      <c r="E35" s="68"/>
      <c r="F35" s="68" t="s">
        <v>288</v>
      </c>
      <c r="G35" s="68" t="s">
        <v>289</v>
      </c>
      <c r="H35" s="68" t="s">
        <v>290</v>
      </c>
      <c r="I35" s="68" t="s">
        <v>24</v>
      </c>
      <c r="J35" s="147" t="s">
        <v>291</v>
      </c>
      <c r="K35" s="207" t="s">
        <v>292</v>
      </c>
      <c r="L35" s="147">
        <v>43079</v>
      </c>
      <c r="M35" s="221" t="s">
        <v>294</v>
      </c>
      <c r="N35" s="147" t="s">
        <v>295</v>
      </c>
      <c r="O35" s="147" t="s">
        <v>380</v>
      </c>
      <c r="P35" s="147" t="s">
        <v>380</v>
      </c>
      <c r="Q35" s="147" t="s">
        <v>297</v>
      </c>
      <c r="R35" s="147" t="s">
        <v>298</v>
      </c>
      <c r="S35" s="147"/>
      <c r="T35" s="147" t="s">
        <v>300</v>
      </c>
      <c r="U35" s="221" t="s">
        <v>301</v>
      </c>
      <c r="V35" s="221" t="s">
        <v>302</v>
      </c>
      <c r="W35" s="221" t="s">
        <v>303</v>
      </c>
      <c r="X35" s="207"/>
      <c r="Y35" s="149"/>
      <c r="Z35" s="177"/>
      <c r="AA35" s="131"/>
      <c r="AB35" s="147"/>
      <c r="AC35" s="138"/>
      <c r="AD35" s="150">
        <f t="shared" si="1"/>
        <v>16</v>
      </c>
    </row>
    <row r="36" spans="1:43" ht="15.75" customHeight="1" x14ac:dyDescent="0.2">
      <c r="A36" s="253">
        <v>29</v>
      </c>
      <c r="B36" s="252" t="s">
        <v>67</v>
      </c>
      <c r="C36" s="242">
        <v>17</v>
      </c>
      <c r="D36" s="249" t="s">
        <v>19</v>
      </c>
      <c r="E36" s="68" t="s">
        <v>430</v>
      </c>
      <c r="F36" s="68" t="s">
        <v>288</v>
      </c>
      <c r="G36" s="68" t="s">
        <v>289</v>
      </c>
      <c r="H36" s="68" t="s">
        <v>290</v>
      </c>
      <c r="I36" s="68"/>
      <c r="J36" s="147" t="s">
        <v>291</v>
      </c>
      <c r="K36" s="207" t="s">
        <v>292</v>
      </c>
      <c r="L36" s="147">
        <v>43079</v>
      </c>
      <c r="M36" s="221" t="s">
        <v>294</v>
      </c>
      <c r="N36" s="147" t="s">
        <v>295</v>
      </c>
      <c r="O36" s="147" t="s">
        <v>380</v>
      </c>
      <c r="P36" s="147"/>
      <c r="Q36" s="147" t="s">
        <v>297</v>
      </c>
      <c r="R36" s="124"/>
      <c r="S36" s="124"/>
      <c r="T36" s="147" t="s">
        <v>300</v>
      </c>
      <c r="U36" s="221" t="s">
        <v>301</v>
      </c>
      <c r="V36" s="221" t="s">
        <v>302</v>
      </c>
      <c r="W36" s="221" t="s">
        <v>303</v>
      </c>
      <c r="X36" s="207" t="s">
        <v>304</v>
      </c>
      <c r="Y36" s="149"/>
      <c r="Z36" s="221"/>
      <c r="AA36" s="131"/>
      <c r="AB36" s="138"/>
      <c r="AC36" s="138"/>
      <c r="AD36" s="150">
        <f t="shared" si="1"/>
        <v>16</v>
      </c>
    </row>
    <row r="37" spans="1:43" ht="15.75" customHeight="1" x14ac:dyDescent="0.2">
      <c r="A37" s="253">
        <v>30</v>
      </c>
      <c r="B37" s="252" t="s">
        <v>35</v>
      </c>
      <c r="C37" s="242">
        <v>17</v>
      </c>
      <c r="D37" s="249"/>
      <c r="E37" s="68" t="s">
        <v>430</v>
      </c>
      <c r="F37" s="68" t="s">
        <v>288</v>
      </c>
      <c r="G37" s="68"/>
      <c r="H37" s="68"/>
      <c r="I37" s="68" t="s">
        <v>24</v>
      </c>
      <c r="J37" s="147" t="s">
        <v>291</v>
      </c>
      <c r="K37" s="207" t="s">
        <v>292</v>
      </c>
      <c r="L37" s="147">
        <v>43079</v>
      </c>
      <c r="M37" s="221" t="s">
        <v>294</v>
      </c>
      <c r="N37" s="124"/>
      <c r="O37" s="147" t="s">
        <v>380</v>
      </c>
      <c r="P37" s="147" t="s">
        <v>380</v>
      </c>
      <c r="Q37" s="147" t="s">
        <v>297</v>
      </c>
      <c r="R37" s="124"/>
      <c r="S37" s="124"/>
      <c r="T37" s="147" t="s">
        <v>300</v>
      </c>
      <c r="U37" s="221"/>
      <c r="V37" s="221" t="s">
        <v>302</v>
      </c>
      <c r="W37" s="221" t="s">
        <v>303</v>
      </c>
      <c r="X37" s="207" t="s">
        <v>435</v>
      </c>
      <c r="Y37" s="255" t="s">
        <v>431</v>
      </c>
      <c r="Z37" s="221"/>
      <c r="AA37" s="221" t="s">
        <v>433</v>
      </c>
      <c r="AB37" s="138"/>
      <c r="AC37" s="138"/>
      <c r="AD37" s="150">
        <f t="shared" si="1"/>
        <v>15</v>
      </c>
      <c r="AI37" s="31"/>
      <c r="AQ37" s="34"/>
    </row>
    <row r="38" spans="1:43" ht="15.75" customHeight="1" x14ac:dyDescent="0.2">
      <c r="A38" s="253">
        <v>31</v>
      </c>
      <c r="B38" s="252" t="s">
        <v>123</v>
      </c>
      <c r="C38" s="242">
        <v>16</v>
      </c>
      <c r="D38" s="249" t="s">
        <v>19</v>
      </c>
      <c r="E38" s="68"/>
      <c r="F38" s="68"/>
      <c r="G38" s="68" t="s">
        <v>289</v>
      </c>
      <c r="H38" s="68" t="s">
        <v>290</v>
      </c>
      <c r="I38" s="68"/>
      <c r="J38" s="147" t="s">
        <v>291</v>
      </c>
      <c r="K38" s="207" t="s">
        <v>292</v>
      </c>
      <c r="L38" s="147">
        <v>43079</v>
      </c>
      <c r="M38" s="221" t="s">
        <v>294</v>
      </c>
      <c r="N38" s="116"/>
      <c r="O38" s="147" t="s">
        <v>380</v>
      </c>
      <c r="P38" s="147" t="s">
        <v>380</v>
      </c>
      <c r="Q38" s="147" t="s">
        <v>297</v>
      </c>
      <c r="R38" s="147" t="s">
        <v>298</v>
      </c>
      <c r="S38" s="147" t="s">
        <v>299</v>
      </c>
      <c r="T38" s="147"/>
      <c r="U38" s="131"/>
      <c r="V38" s="221" t="s">
        <v>302</v>
      </c>
      <c r="W38" s="221" t="s">
        <v>303</v>
      </c>
      <c r="X38" s="207" t="s">
        <v>304</v>
      </c>
      <c r="Y38" s="255"/>
      <c r="Z38" s="221" t="s">
        <v>432</v>
      </c>
      <c r="AA38" s="131"/>
      <c r="AB38" s="147" t="s">
        <v>434</v>
      </c>
      <c r="AC38" s="138"/>
      <c r="AD38" s="150"/>
      <c r="AI38" s="31"/>
    </row>
    <row r="39" spans="1:43" ht="15.75" customHeight="1" x14ac:dyDescent="0.2">
      <c r="A39" s="253"/>
      <c r="B39" s="252" t="s">
        <v>108</v>
      </c>
      <c r="C39" s="242">
        <v>16</v>
      </c>
      <c r="D39" s="249" t="s">
        <v>19</v>
      </c>
      <c r="E39" s="68" t="s">
        <v>430</v>
      </c>
      <c r="F39" s="68" t="s">
        <v>288</v>
      </c>
      <c r="G39" s="68" t="s">
        <v>289</v>
      </c>
      <c r="H39" s="68" t="s">
        <v>290</v>
      </c>
      <c r="I39" s="68" t="s">
        <v>24</v>
      </c>
      <c r="J39" s="147" t="s">
        <v>291</v>
      </c>
      <c r="K39" s="207" t="s">
        <v>292</v>
      </c>
      <c r="L39" s="124"/>
      <c r="M39" s="131"/>
      <c r="N39" s="147" t="s">
        <v>295</v>
      </c>
      <c r="O39" s="124"/>
      <c r="P39" s="124"/>
      <c r="Q39" s="124"/>
      <c r="R39" s="147" t="s">
        <v>298</v>
      </c>
      <c r="S39" s="147" t="s">
        <v>299</v>
      </c>
      <c r="T39" s="124"/>
      <c r="U39" s="221" t="s">
        <v>301</v>
      </c>
      <c r="V39" s="221" t="s">
        <v>302</v>
      </c>
      <c r="W39" s="221" t="s">
        <v>303</v>
      </c>
      <c r="X39" s="207"/>
      <c r="Y39" s="255" t="s">
        <v>431</v>
      </c>
      <c r="Z39" s="177"/>
      <c r="AA39" s="221" t="s">
        <v>433</v>
      </c>
      <c r="AB39" s="147" t="s">
        <v>434</v>
      </c>
      <c r="AC39" s="138"/>
      <c r="AD39" s="150"/>
      <c r="AM39" s="31"/>
      <c r="AN39" s="31"/>
      <c r="AO39" s="31"/>
      <c r="AP39" s="31"/>
      <c r="AQ39" s="34"/>
    </row>
    <row r="40" spans="1:43" ht="15.75" customHeight="1" x14ac:dyDescent="0.2">
      <c r="A40" s="253"/>
      <c r="B40" s="252" t="s">
        <v>90</v>
      </c>
      <c r="C40" s="242">
        <v>16</v>
      </c>
      <c r="D40" s="249" t="s">
        <v>19</v>
      </c>
      <c r="E40" s="68" t="s">
        <v>430</v>
      </c>
      <c r="F40" s="68"/>
      <c r="G40" s="68" t="s">
        <v>289</v>
      </c>
      <c r="H40" s="68" t="s">
        <v>290</v>
      </c>
      <c r="I40" s="68" t="s">
        <v>24</v>
      </c>
      <c r="J40" s="147" t="s">
        <v>291</v>
      </c>
      <c r="K40" s="207" t="s">
        <v>292</v>
      </c>
      <c r="L40" s="124"/>
      <c r="M40" s="221" t="s">
        <v>294</v>
      </c>
      <c r="N40" s="147" t="s">
        <v>295</v>
      </c>
      <c r="O40" s="147" t="s">
        <v>380</v>
      </c>
      <c r="P40" s="147" t="s">
        <v>380</v>
      </c>
      <c r="Q40" s="124"/>
      <c r="R40" s="124"/>
      <c r="S40" s="147" t="s">
        <v>299</v>
      </c>
      <c r="T40" s="147"/>
      <c r="U40" s="221"/>
      <c r="V40" s="116"/>
      <c r="W40" s="221"/>
      <c r="X40" s="207" t="s">
        <v>304</v>
      </c>
      <c r="Y40" s="255" t="s">
        <v>431</v>
      </c>
      <c r="Z40" s="221" t="s">
        <v>432</v>
      </c>
      <c r="AA40" s="221" t="s">
        <v>433</v>
      </c>
      <c r="AB40" s="147" t="s">
        <v>434</v>
      </c>
      <c r="AC40" s="138"/>
      <c r="AD40" s="150">
        <f>COUNTA(E40:O40,Q40:AC40)</f>
        <v>15</v>
      </c>
      <c r="AM40" s="31"/>
      <c r="AN40" s="31"/>
      <c r="AO40" s="31"/>
      <c r="AP40" s="31"/>
    </row>
    <row r="41" spans="1:43" ht="15.75" customHeight="1" x14ac:dyDescent="0.2">
      <c r="A41" s="246"/>
      <c r="B41" s="252" t="s">
        <v>150</v>
      </c>
      <c r="C41" s="242">
        <v>16</v>
      </c>
      <c r="D41" s="249" t="s">
        <v>19</v>
      </c>
      <c r="E41" s="68" t="s">
        <v>430</v>
      </c>
      <c r="F41" s="68"/>
      <c r="G41" s="68" t="s">
        <v>289</v>
      </c>
      <c r="H41" s="68"/>
      <c r="I41" s="68"/>
      <c r="J41" s="147" t="s">
        <v>291</v>
      </c>
      <c r="K41" s="207"/>
      <c r="L41" s="147">
        <v>43079</v>
      </c>
      <c r="M41" s="131"/>
      <c r="N41" s="147" t="s">
        <v>295</v>
      </c>
      <c r="O41" s="147" t="s">
        <v>380</v>
      </c>
      <c r="P41" s="147" t="s">
        <v>380</v>
      </c>
      <c r="Q41" s="124"/>
      <c r="R41" s="147" t="s">
        <v>298</v>
      </c>
      <c r="S41" s="147"/>
      <c r="T41" s="147" t="s">
        <v>300</v>
      </c>
      <c r="U41" s="221" t="s">
        <v>301</v>
      </c>
      <c r="V41" s="221" t="s">
        <v>302</v>
      </c>
      <c r="W41" s="221" t="s">
        <v>303</v>
      </c>
      <c r="X41" s="136"/>
      <c r="Y41" s="255" t="s">
        <v>431</v>
      </c>
      <c r="Z41" s="221" t="s">
        <v>432</v>
      </c>
      <c r="AA41" s="221"/>
      <c r="AB41" s="147" t="s">
        <v>434</v>
      </c>
      <c r="AC41" s="138"/>
      <c r="AD41" s="150">
        <f>COUNTA(E41:O41,Q41:AC41)</f>
        <v>14</v>
      </c>
      <c r="AI41" s="31"/>
    </row>
    <row r="42" spans="1:43" ht="15.75" customHeight="1" x14ac:dyDescent="0.2">
      <c r="A42" s="253">
        <v>35</v>
      </c>
      <c r="B42" s="252" t="s">
        <v>70</v>
      </c>
      <c r="C42" s="242">
        <v>16</v>
      </c>
      <c r="D42" s="249"/>
      <c r="E42" s="68" t="s">
        <v>430</v>
      </c>
      <c r="F42" s="68" t="s">
        <v>288</v>
      </c>
      <c r="G42" s="68" t="s">
        <v>289</v>
      </c>
      <c r="H42" s="68" t="s">
        <v>290</v>
      </c>
      <c r="I42" s="68" t="s">
        <v>24</v>
      </c>
      <c r="J42" s="147" t="s">
        <v>291</v>
      </c>
      <c r="K42" s="207" t="s">
        <v>292</v>
      </c>
      <c r="L42" s="147">
        <v>43079</v>
      </c>
      <c r="M42" s="131"/>
      <c r="N42" s="147" t="s">
        <v>295</v>
      </c>
      <c r="O42" s="124"/>
      <c r="P42" s="124"/>
      <c r="Q42" s="124"/>
      <c r="R42" s="147" t="s">
        <v>298</v>
      </c>
      <c r="S42" s="124"/>
      <c r="T42" s="124"/>
      <c r="U42" s="221" t="s">
        <v>301</v>
      </c>
      <c r="V42" s="221" t="s">
        <v>302</v>
      </c>
      <c r="W42" s="221" t="s">
        <v>303</v>
      </c>
      <c r="X42" s="207" t="s">
        <v>304</v>
      </c>
      <c r="Y42" s="255" t="s">
        <v>431</v>
      </c>
      <c r="Z42" s="221"/>
      <c r="AA42" s="221" t="s">
        <v>433</v>
      </c>
      <c r="AB42" s="138"/>
      <c r="AC42" s="138"/>
      <c r="AD42" s="150">
        <f>COUNTA(E42:O42,Q42:AC42)</f>
        <v>16</v>
      </c>
    </row>
    <row r="43" spans="1:43" ht="15.75" customHeight="1" x14ac:dyDescent="0.2">
      <c r="A43" s="253"/>
      <c r="B43" s="252" t="s">
        <v>164</v>
      </c>
      <c r="C43" s="242">
        <v>16</v>
      </c>
      <c r="D43" s="249"/>
      <c r="E43" s="68"/>
      <c r="F43" s="68" t="s">
        <v>288</v>
      </c>
      <c r="G43" s="68" t="s">
        <v>289</v>
      </c>
      <c r="H43" s="68" t="s">
        <v>290</v>
      </c>
      <c r="I43" s="70"/>
      <c r="J43" s="147" t="s">
        <v>291</v>
      </c>
      <c r="K43" s="207" t="s">
        <v>292</v>
      </c>
      <c r="L43" s="147">
        <v>43079</v>
      </c>
      <c r="M43" s="221" t="s">
        <v>294</v>
      </c>
      <c r="N43" s="147" t="s">
        <v>295</v>
      </c>
      <c r="O43" s="124"/>
      <c r="P43" s="147" t="s">
        <v>380</v>
      </c>
      <c r="Q43" s="147" t="s">
        <v>297</v>
      </c>
      <c r="R43" s="147" t="s">
        <v>298</v>
      </c>
      <c r="S43" s="147" t="s">
        <v>299</v>
      </c>
      <c r="T43" s="147" t="s">
        <v>300</v>
      </c>
      <c r="U43" s="221"/>
      <c r="V43" s="221" t="s">
        <v>302</v>
      </c>
      <c r="W43" s="221" t="s">
        <v>303</v>
      </c>
      <c r="X43" s="207" t="s">
        <v>304</v>
      </c>
      <c r="Y43" s="149"/>
      <c r="Z43" s="131"/>
      <c r="AA43" s="221"/>
      <c r="AB43" s="138"/>
      <c r="AC43" s="138"/>
      <c r="AD43" s="150">
        <f>COUNTA(E43:O43,Q43:AC43)</f>
        <v>15</v>
      </c>
      <c r="AM43" s="31"/>
      <c r="AN43" s="31"/>
      <c r="AO43" s="31"/>
      <c r="AP43" s="31"/>
    </row>
    <row r="44" spans="1:43" ht="15.75" customHeight="1" x14ac:dyDescent="0.2">
      <c r="A44" s="253">
        <v>37</v>
      </c>
      <c r="B44" s="252" t="s">
        <v>56</v>
      </c>
      <c r="C44" s="242">
        <v>15</v>
      </c>
      <c r="D44" s="249" t="s">
        <v>36</v>
      </c>
      <c r="E44" s="68" t="s">
        <v>430</v>
      </c>
      <c r="F44" s="68" t="s">
        <v>288</v>
      </c>
      <c r="G44" s="68" t="s">
        <v>289</v>
      </c>
      <c r="H44" s="68" t="s">
        <v>290</v>
      </c>
      <c r="I44" s="68" t="s">
        <v>24</v>
      </c>
      <c r="J44" s="147" t="s">
        <v>291</v>
      </c>
      <c r="K44" s="207" t="s">
        <v>292</v>
      </c>
      <c r="L44" s="147">
        <v>43079</v>
      </c>
      <c r="M44" s="131"/>
      <c r="N44" s="147" t="s">
        <v>295</v>
      </c>
      <c r="O44" s="124"/>
      <c r="P44" s="124"/>
      <c r="Q44" s="124"/>
      <c r="R44" s="147" t="s">
        <v>298</v>
      </c>
      <c r="S44" s="147"/>
      <c r="T44" s="147" t="s">
        <v>300</v>
      </c>
      <c r="U44" s="131"/>
      <c r="V44" s="221" t="s">
        <v>302</v>
      </c>
      <c r="W44" s="221" t="s">
        <v>303</v>
      </c>
      <c r="X44" s="207"/>
      <c r="Y44" s="255" t="s">
        <v>431</v>
      </c>
      <c r="Z44" s="131"/>
      <c r="AA44" s="116"/>
      <c r="AB44" s="147" t="s">
        <v>434</v>
      </c>
      <c r="AC44" s="116"/>
      <c r="AD44" s="150"/>
      <c r="AM44" s="31"/>
      <c r="AN44" s="31"/>
      <c r="AO44" s="31"/>
      <c r="AP44" s="31"/>
    </row>
    <row r="45" spans="1:43" ht="15.75" customHeight="1" x14ac:dyDescent="0.2">
      <c r="A45" s="253"/>
      <c r="B45" s="252" t="s">
        <v>392</v>
      </c>
      <c r="C45" s="242">
        <v>15</v>
      </c>
      <c r="D45" s="249" t="s">
        <v>36</v>
      </c>
      <c r="E45" s="68"/>
      <c r="F45" s="68" t="s">
        <v>288</v>
      </c>
      <c r="G45" s="68" t="s">
        <v>289</v>
      </c>
      <c r="H45" s="68" t="s">
        <v>290</v>
      </c>
      <c r="I45" s="70"/>
      <c r="J45" s="147"/>
      <c r="K45" s="207" t="s">
        <v>292</v>
      </c>
      <c r="L45" s="116"/>
      <c r="M45" s="221" t="s">
        <v>294</v>
      </c>
      <c r="N45" s="124"/>
      <c r="O45" s="147" t="s">
        <v>380</v>
      </c>
      <c r="P45" s="124"/>
      <c r="Q45" s="147" t="s">
        <v>297</v>
      </c>
      <c r="R45" s="124"/>
      <c r="S45" s="147" t="s">
        <v>299</v>
      </c>
      <c r="T45" s="124"/>
      <c r="U45" s="131"/>
      <c r="V45" s="221" t="s">
        <v>302</v>
      </c>
      <c r="W45" s="221" t="s">
        <v>303</v>
      </c>
      <c r="X45" s="207" t="s">
        <v>304</v>
      </c>
      <c r="Y45" s="255"/>
      <c r="Z45" s="221"/>
      <c r="AA45" s="131"/>
      <c r="AB45" s="147" t="s">
        <v>434</v>
      </c>
      <c r="AC45" s="138"/>
      <c r="AD45" s="150">
        <f t="shared" ref="AD45:AD52" si="2">COUNTA(E45:O45,Q45:AC45)</f>
        <v>12</v>
      </c>
      <c r="AI45" s="31"/>
    </row>
    <row r="46" spans="1:43" ht="15.75" customHeight="1" x14ac:dyDescent="0.2">
      <c r="A46" s="253">
        <v>39</v>
      </c>
      <c r="B46" s="252" t="s">
        <v>115</v>
      </c>
      <c r="C46" s="242">
        <v>15</v>
      </c>
      <c r="D46" s="249" t="s">
        <v>19</v>
      </c>
      <c r="E46" s="68" t="s">
        <v>430</v>
      </c>
      <c r="F46" s="68" t="s">
        <v>288</v>
      </c>
      <c r="G46" s="68" t="s">
        <v>289</v>
      </c>
      <c r="H46" s="68" t="s">
        <v>290</v>
      </c>
      <c r="I46" s="68" t="s">
        <v>24</v>
      </c>
      <c r="J46" s="147" t="s">
        <v>291</v>
      </c>
      <c r="K46" s="207" t="s">
        <v>292</v>
      </c>
      <c r="L46" s="147">
        <v>43079</v>
      </c>
      <c r="M46" s="131"/>
      <c r="N46" s="147" t="s">
        <v>295</v>
      </c>
      <c r="O46" s="147"/>
      <c r="P46" s="147" t="s">
        <v>380</v>
      </c>
      <c r="Q46" s="124"/>
      <c r="R46" s="124"/>
      <c r="S46" s="147" t="s">
        <v>299</v>
      </c>
      <c r="T46" s="124"/>
      <c r="U46" s="131"/>
      <c r="V46" s="131"/>
      <c r="W46" s="221" t="s">
        <v>303</v>
      </c>
      <c r="X46" s="207" t="s">
        <v>304</v>
      </c>
      <c r="Y46" s="255"/>
      <c r="Z46" s="221" t="s">
        <v>432</v>
      </c>
      <c r="AA46" s="221"/>
      <c r="AB46" s="147" t="s">
        <v>434</v>
      </c>
      <c r="AC46" s="138"/>
      <c r="AD46" s="150">
        <f t="shared" si="2"/>
        <v>14</v>
      </c>
    </row>
    <row r="47" spans="1:43" ht="15.75" customHeight="1" x14ac:dyDescent="0.2">
      <c r="A47" s="253"/>
      <c r="B47" s="252" t="s">
        <v>199</v>
      </c>
      <c r="C47" s="242">
        <v>15</v>
      </c>
      <c r="D47" s="249" t="s">
        <v>19</v>
      </c>
      <c r="E47" s="68" t="s">
        <v>430</v>
      </c>
      <c r="F47" s="68"/>
      <c r="G47" s="68" t="s">
        <v>289</v>
      </c>
      <c r="H47" s="68" t="s">
        <v>290</v>
      </c>
      <c r="I47" s="68"/>
      <c r="J47" s="147" t="s">
        <v>291</v>
      </c>
      <c r="K47" s="207" t="s">
        <v>292</v>
      </c>
      <c r="L47" s="147">
        <v>43079</v>
      </c>
      <c r="M47" s="116"/>
      <c r="N47" s="147" t="s">
        <v>295</v>
      </c>
      <c r="O47" s="124"/>
      <c r="P47" s="124"/>
      <c r="Q47" s="147" t="s">
        <v>297</v>
      </c>
      <c r="R47" s="147" t="s">
        <v>298</v>
      </c>
      <c r="S47" s="124"/>
      <c r="T47" s="147" t="s">
        <v>300</v>
      </c>
      <c r="U47" s="221" t="s">
        <v>301</v>
      </c>
      <c r="V47" s="131"/>
      <c r="W47" s="221" t="s">
        <v>303</v>
      </c>
      <c r="X47" s="207"/>
      <c r="Y47" s="255" t="s">
        <v>431</v>
      </c>
      <c r="Z47" s="221" t="s">
        <v>432</v>
      </c>
      <c r="AA47" s="131"/>
      <c r="AB47" s="138"/>
      <c r="AC47" s="138"/>
      <c r="AD47" s="150">
        <f t="shared" si="2"/>
        <v>14</v>
      </c>
    </row>
    <row r="48" spans="1:43" ht="15.75" customHeight="1" x14ac:dyDescent="0.2">
      <c r="A48" s="253"/>
      <c r="B48" s="252" t="s">
        <v>91</v>
      </c>
      <c r="C48" s="242">
        <v>15</v>
      </c>
      <c r="D48" s="249" t="s">
        <v>19</v>
      </c>
      <c r="E48" s="68" t="s">
        <v>430</v>
      </c>
      <c r="F48" s="68" t="s">
        <v>288</v>
      </c>
      <c r="G48" s="68" t="s">
        <v>289</v>
      </c>
      <c r="H48" s="68" t="s">
        <v>290</v>
      </c>
      <c r="I48" s="68"/>
      <c r="J48" s="147" t="s">
        <v>291</v>
      </c>
      <c r="K48" s="207"/>
      <c r="L48" s="147">
        <v>43079</v>
      </c>
      <c r="M48" s="221" t="s">
        <v>294</v>
      </c>
      <c r="N48" s="147" t="s">
        <v>295</v>
      </c>
      <c r="O48" s="147" t="s">
        <v>380</v>
      </c>
      <c r="P48" s="147" t="s">
        <v>380</v>
      </c>
      <c r="Q48" s="147" t="s">
        <v>297</v>
      </c>
      <c r="R48" s="147" t="s">
        <v>298</v>
      </c>
      <c r="S48" s="124"/>
      <c r="T48" s="147"/>
      <c r="U48" s="221" t="s">
        <v>301</v>
      </c>
      <c r="V48" s="221" t="s">
        <v>302</v>
      </c>
      <c r="W48" s="131"/>
      <c r="X48" s="136"/>
      <c r="Y48" s="255"/>
      <c r="Z48" s="221"/>
      <c r="AA48" s="221"/>
      <c r="AB48" s="147" t="s">
        <v>434</v>
      </c>
      <c r="AC48" s="138"/>
      <c r="AD48" s="150">
        <f t="shared" si="2"/>
        <v>14</v>
      </c>
    </row>
    <row r="49" spans="1:34" ht="15.75" customHeight="1" x14ac:dyDescent="0.2">
      <c r="A49" s="246"/>
      <c r="B49" s="252" t="s">
        <v>271</v>
      </c>
      <c r="C49" s="242">
        <v>15</v>
      </c>
      <c r="D49" s="249" t="s">
        <v>19</v>
      </c>
      <c r="E49" s="68" t="s">
        <v>430</v>
      </c>
      <c r="F49" s="68" t="s">
        <v>288</v>
      </c>
      <c r="G49" s="68" t="s">
        <v>289</v>
      </c>
      <c r="H49" s="68" t="s">
        <v>290</v>
      </c>
      <c r="I49" s="68" t="s">
        <v>24</v>
      </c>
      <c r="J49" s="147" t="s">
        <v>291</v>
      </c>
      <c r="K49" s="207" t="s">
        <v>292</v>
      </c>
      <c r="L49" s="147">
        <v>43079</v>
      </c>
      <c r="M49" s="221" t="s">
        <v>294</v>
      </c>
      <c r="N49" s="124"/>
      <c r="O49" s="124"/>
      <c r="P49" s="124"/>
      <c r="Q49" s="147" t="s">
        <v>297</v>
      </c>
      <c r="R49" s="147" t="s">
        <v>298</v>
      </c>
      <c r="S49" s="147" t="s">
        <v>299</v>
      </c>
      <c r="T49" s="124"/>
      <c r="U49" s="221"/>
      <c r="V49" s="221"/>
      <c r="W49" s="221" t="s">
        <v>303</v>
      </c>
      <c r="X49" s="207" t="s">
        <v>304</v>
      </c>
      <c r="Y49" s="149"/>
      <c r="Z49" s="221"/>
      <c r="AA49" s="221"/>
      <c r="AB49" s="147"/>
      <c r="AC49" s="138"/>
      <c r="AD49" s="150">
        <f t="shared" si="2"/>
        <v>14</v>
      </c>
    </row>
    <row r="50" spans="1:34" ht="15.75" customHeight="1" x14ac:dyDescent="0.2">
      <c r="A50" s="246">
        <v>43</v>
      </c>
      <c r="B50" s="252" t="s">
        <v>55</v>
      </c>
      <c r="C50" s="242">
        <v>15</v>
      </c>
      <c r="D50" s="249"/>
      <c r="E50" s="68" t="s">
        <v>430</v>
      </c>
      <c r="F50" s="68" t="s">
        <v>288</v>
      </c>
      <c r="G50" s="68"/>
      <c r="H50" s="68"/>
      <c r="I50" s="68"/>
      <c r="J50" s="124"/>
      <c r="K50" s="207"/>
      <c r="L50" s="147">
        <v>43079</v>
      </c>
      <c r="M50" s="221" t="s">
        <v>294</v>
      </c>
      <c r="N50" s="147" t="s">
        <v>295</v>
      </c>
      <c r="O50" s="124"/>
      <c r="P50" s="147" t="s">
        <v>380</v>
      </c>
      <c r="Q50" s="147" t="s">
        <v>297</v>
      </c>
      <c r="R50" s="147" t="s">
        <v>298</v>
      </c>
      <c r="S50" s="147" t="s">
        <v>299</v>
      </c>
      <c r="T50" s="147" t="s">
        <v>300</v>
      </c>
      <c r="U50" s="221" t="s">
        <v>301</v>
      </c>
      <c r="V50" s="221" t="s">
        <v>302</v>
      </c>
      <c r="W50" s="221" t="s">
        <v>303</v>
      </c>
      <c r="X50" s="207" t="s">
        <v>304</v>
      </c>
      <c r="Y50" s="255" t="s">
        <v>431</v>
      </c>
      <c r="Z50" s="131"/>
      <c r="AA50" s="221"/>
      <c r="AB50" s="138"/>
      <c r="AC50" s="138"/>
      <c r="AD50" s="150">
        <f t="shared" si="2"/>
        <v>14</v>
      </c>
    </row>
    <row r="51" spans="1:34" ht="15.75" customHeight="1" x14ac:dyDescent="0.2">
      <c r="A51" s="253"/>
      <c r="B51" s="252" t="s">
        <v>177</v>
      </c>
      <c r="C51" s="242">
        <v>15</v>
      </c>
      <c r="D51" s="249"/>
      <c r="E51" s="68" t="s">
        <v>430</v>
      </c>
      <c r="F51" s="68" t="s">
        <v>288</v>
      </c>
      <c r="G51" s="68" t="s">
        <v>289</v>
      </c>
      <c r="H51" s="68"/>
      <c r="I51" s="70"/>
      <c r="J51" s="147" t="s">
        <v>291</v>
      </c>
      <c r="K51" s="38"/>
      <c r="L51" s="147">
        <v>43079</v>
      </c>
      <c r="M51" s="221" t="s">
        <v>294</v>
      </c>
      <c r="N51" s="147" t="s">
        <v>295</v>
      </c>
      <c r="O51" s="124"/>
      <c r="P51" s="147" t="s">
        <v>380</v>
      </c>
      <c r="Q51" s="124"/>
      <c r="R51" s="147" t="s">
        <v>298</v>
      </c>
      <c r="S51" s="147" t="s">
        <v>299</v>
      </c>
      <c r="T51" s="124"/>
      <c r="U51" s="221" t="s">
        <v>301</v>
      </c>
      <c r="V51" s="131"/>
      <c r="W51" s="221" t="s">
        <v>303</v>
      </c>
      <c r="X51" s="207" t="s">
        <v>304</v>
      </c>
      <c r="Y51" s="255"/>
      <c r="Z51" s="221" t="s">
        <v>432</v>
      </c>
      <c r="AA51" s="131"/>
      <c r="AB51" s="147" t="s">
        <v>434</v>
      </c>
      <c r="AC51" s="138"/>
      <c r="AD51" s="150">
        <f t="shared" si="2"/>
        <v>14</v>
      </c>
      <c r="AE51" s="44"/>
      <c r="AF51" s="6"/>
      <c r="AG51" s="6"/>
      <c r="AH51" s="6"/>
    </row>
    <row r="52" spans="1:34" ht="15.75" customHeight="1" x14ac:dyDescent="0.2">
      <c r="A52" s="253"/>
      <c r="B52" s="252" t="s">
        <v>225</v>
      </c>
      <c r="C52" s="242">
        <v>15</v>
      </c>
      <c r="D52" s="251"/>
      <c r="E52" s="68" t="s">
        <v>430</v>
      </c>
      <c r="F52" s="68" t="s">
        <v>288</v>
      </c>
      <c r="G52" s="68" t="s">
        <v>289</v>
      </c>
      <c r="H52" s="68" t="s">
        <v>290</v>
      </c>
      <c r="I52" s="68" t="s">
        <v>24</v>
      </c>
      <c r="J52" s="147" t="s">
        <v>291</v>
      </c>
      <c r="K52" s="207" t="s">
        <v>292</v>
      </c>
      <c r="L52" s="147">
        <v>43079</v>
      </c>
      <c r="M52" s="221" t="s">
        <v>294</v>
      </c>
      <c r="N52" s="147" t="s">
        <v>295</v>
      </c>
      <c r="O52" s="147"/>
      <c r="P52" s="147" t="s">
        <v>380</v>
      </c>
      <c r="Q52" s="124"/>
      <c r="R52" s="124"/>
      <c r="S52" s="124"/>
      <c r="T52" s="147" t="s">
        <v>300</v>
      </c>
      <c r="U52" s="221"/>
      <c r="V52" s="221"/>
      <c r="W52" s="221" t="s">
        <v>303</v>
      </c>
      <c r="X52" s="207" t="s">
        <v>304</v>
      </c>
      <c r="Y52" s="131"/>
      <c r="Z52" s="221"/>
      <c r="AA52" s="221" t="s">
        <v>433</v>
      </c>
      <c r="AB52" s="147"/>
      <c r="AC52" s="138"/>
      <c r="AD52" s="150">
        <f t="shared" si="2"/>
        <v>14</v>
      </c>
      <c r="AE52" s="31"/>
      <c r="AF52" s="6"/>
      <c r="AG52" s="6"/>
      <c r="AH52" s="6"/>
    </row>
    <row r="53" spans="1:34" ht="15.75" customHeight="1" x14ac:dyDescent="0.2">
      <c r="A53" s="253">
        <v>46</v>
      </c>
      <c r="B53" s="252" t="s">
        <v>66</v>
      </c>
      <c r="C53" s="242">
        <v>14</v>
      </c>
      <c r="D53" s="249" t="s">
        <v>19</v>
      </c>
      <c r="E53" s="68" t="s">
        <v>430</v>
      </c>
      <c r="F53" s="68" t="s">
        <v>288</v>
      </c>
      <c r="G53" s="68"/>
      <c r="H53" s="68"/>
      <c r="I53" s="68"/>
      <c r="J53" s="147"/>
      <c r="K53" s="207" t="s">
        <v>292</v>
      </c>
      <c r="L53" s="124"/>
      <c r="M53" s="116"/>
      <c r="N53" s="124"/>
      <c r="O53" s="116"/>
      <c r="P53" s="147" t="s">
        <v>380</v>
      </c>
      <c r="Q53" s="147" t="s">
        <v>297</v>
      </c>
      <c r="R53" s="147" t="s">
        <v>298</v>
      </c>
      <c r="S53" s="147" t="s">
        <v>299</v>
      </c>
      <c r="T53" s="147" t="s">
        <v>300</v>
      </c>
      <c r="U53" s="221" t="s">
        <v>301</v>
      </c>
      <c r="V53" s="221" t="s">
        <v>302</v>
      </c>
      <c r="W53" s="221" t="s">
        <v>303</v>
      </c>
      <c r="X53" s="207" t="s">
        <v>304</v>
      </c>
      <c r="Y53" s="255" t="s">
        <v>431</v>
      </c>
      <c r="Z53" s="221"/>
      <c r="AA53" s="221"/>
      <c r="AB53" s="147" t="s">
        <v>434</v>
      </c>
      <c r="AC53" s="138"/>
      <c r="AD53" s="150"/>
      <c r="AE53" s="31"/>
      <c r="AF53" s="6"/>
      <c r="AG53" s="6"/>
      <c r="AH53" s="6"/>
    </row>
    <row r="54" spans="1:34" ht="15.75" customHeight="1" x14ac:dyDescent="0.2">
      <c r="A54" s="128">
        <v>47</v>
      </c>
      <c r="B54" s="252" t="s">
        <v>436</v>
      </c>
      <c r="C54" s="242">
        <v>14</v>
      </c>
      <c r="D54" s="249"/>
      <c r="E54" s="68" t="s">
        <v>430</v>
      </c>
      <c r="F54" s="68" t="s">
        <v>288</v>
      </c>
      <c r="G54" s="68" t="s">
        <v>289</v>
      </c>
      <c r="H54" s="68" t="s">
        <v>290</v>
      </c>
      <c r="I54" s="68"/>
      <c r="J54" s="147" t="s">
        <v>291</v>
      </c>
      <c r="K54" s="207" t="s">
        <v>292</v>
      </c>
      <c r="L54" s="147">
        <v>43079</v>
      </c>
      <c r="M54" s="221" t="s">
        <v>294</v>
      </c>
      <c r="N54" s="147" t="s">
        <v>295</v>
      </c>
      <c r="O54" s="147"/>
      <c r="P54" s="147" t="s">
        <v>380</v>
      </c>
      <c r="Q54" s="147" t="s">
        <v>297</v>
      </c>
      <c r="R54" s="147" t="s">
        <v>298</v>
      </c>
      <c r="S54" s="147"/>
      <c r="T54" s="147" t="s">
        <v>300</v>
      </c>
      <c r="U54" s="221" t="s">
        <v>301</v>
      </c>
      <c r="V54" s="131"/>
      <c r="W54" s="221"/>
      <c r="X54" s="207"/>
      <c r="Y54" s="149"/>
      <c r="Z54" s="177"/>
      <c r="AA54" s="131"/>
      <c r="AB54" s="147"/>
      <c r="AC54" s="138"/>
      <c r="AD54" s="150">
        <f t="shared" ref="AD54:AD60" si="3">COUNTA(E54:O54,Q54:AC54)</f>
        <v>13</v>
      </c>
      <c r="AE54" s="31"/>
      <c r="AF54" s="6"/>
      <c r="AG54" s="6"/>
      <c r="AH54" s="6"/>
    </row>
    <row r="55" spans="1:34" ht="15.75" customHeight="1" x14ac:dyDescent="0.2">
      <c r="A55" s="128">
        <v>48</v>
      </c>
      <c r="B55" s="252" t="s">
        <v>60</v>
      </c>
      <c r="C55" s="242">
        <v>13</v>
      </c>
      <c r="D55" s="251" t="s">
        <v>32</v>
      </c>
      <c r="E55" s="68"/>
      <c r="F55" s="68"/>
      <c r="G55" s="68" t="s">
        <v>289</v>
      </c>
      <c r="H55" s="68"/>
      <c r="I55" s="70"/>
      <c r="J55" s="147" t="s">
        <v>291</v>
      </c>
      <c r="K55" s="207" t="s">
        <v>292</v>
      </c>
      <c r="L55" s="147">
        <v>43079</v>
      </c>
      <c r="M55" s="221" t="s">
        <v>294</v>
      </c>
      <c r="N55" s="147" t="s">
        <v>295</v>
      </c>
      <c r="O55" s="124"/>
      <c r="P55" s="147"/>
      <c r="Q55" s="147" t="s">
        <v>297</v>
      </c>
      <c r="R55" s="124"/>
      <c r="S55" s="147"/>
      <c r="T55" s="147" t="s">
        <v>300</v>
      </c>
      <c r="U55" s="221" t="s">
        <v>301</v>
      </c>
      <c r="V55" s="131"/>
      <c r="W55" s="221" t="s">
        <v>303</v>
      </c>
      <c r="X55" s="207"/>
      <c r="Y55" s="131"/>
      <c r="Z55" s="221"/>
      <c r="AA55" s="221" t="s">
        <v>433</v>
      </c>
      <c r="AB55" s="147" t="s">
        <v>434</v>
      </c>
      <c r="AC55" s="136"/>
      <c r="AD55" s="150">
        <f t="shared" si="3"/>
        <v>12</v>
      </c>
      <c r="AE55" s="31"/>
      <c r="AF55" s="6"/>
      <c r="AG55" s="6"/>
      <c r="AH55" s="6"/>
    </row>
    <row r="56" spans="1:34" ht="15.75" customHeight="1" x14ac:dyDescent="0.2">
      <c r="A56" s="246">
        <v>49</v>
      </c>
      <c r="B56" s="252" t="s">
        <v>65</v>
      </c>
      <c r="C56" s="242">
        <v>13</v>
      </c>
      <c r="D56" s="249" t="s">
        <v>36</v>
      </c>
      <c r="E56" s="68" t="s">
        <v>430</v>
      </c>
      <c r="F56" s="68" t="s">
        <v>288</v>
      </c>
      <c r="G56" s="68" t="s">
        <v>289</v>
      </c>
      <c r="H56" s="68" t="s">
        <v>290</v>
      </c>
      <c r="I56" s="68"/>
      <c r="J56" s="124"/>
      <c r="K56" s="207"/>
      <c r="L56" s="124"/>
      <c r="M56" s="221" t="s">
        <v>294</v>
      </c>
      <c r="N56" s="147" t="s">
        <v>295</v>
      </c>
      <c r="O56" s="147" t="s">
        <v>380</v>
      </c>
      <c r="P56" s="124"/>
      <c r="Q56" s="147" t="s">
        <v>297</v>
      </c>
      <c r="R56" s="124"/>
      <c r="S56" s="124"/>
      <c r="T56" s="124"/>
      <c r="U56" s="221" t="s">
        <v>301</v>
      </c>
      <c r="V56" s="221" t="s">
        <v>302</v>
      </c>
      <c r="W56" s="221" t="s">
        <v>303</v>
      </c>
      <c r="X56" s="207" t="s">
        <v>304</v>
      </c>
      <c r="Y56" s="131"/>
      <c r="Z56" s="221" t="s">
        <v>432</v>
      </c>
      <c r="AA56" s="221"/>
      <c r="AB56" s="147"/>
      <c r="AC56" s="138"/>
      <c r="AD56" s="150">
        <f t="shared" si="3"/>
        <v>13</v>
      </c>
      <c r="AE56" s="31"/>
    </row>
    <row r="57" spans="1:34" ht="15.75" customHeight="1" x14ac:dyDescent="0.2">
      <c r="A57" s="246">
        <v>50</v>
      </c>
      <c r="B57" s="252" t="s">
        <v>92</v>
      </c>
      <c r="C57" s="242">
        <v>13</v>
      </c>
      <c r="D57" s="249" t="s">
        <v>19</v>
      </c>
      <c r="E57" s="68"/>
      <c r="F57" s="68" t="s">
        <v>288</v>
      </c>
      <c r="G57" s="68" t="s">
        <v>289</v>
      </c>
      <c r="H57" s="68" t="s">
        <v>290</v>
      </c>
      <c r="I57" s="68"/>
      <c r="J57" s="124"/>
      <c r="K57" s="207" t="s">
        <v>292</v>
      </c>
      <c r="L57" s="124"/>
      <c r="M57" s="221" t="s">
        <v>294</v>
      </c>
      <c r="N57" s="124"/>
      <c r="O57" s="124"/>
      <c r="P57" s="124"/>
      <c r="Q57" s="147" t="s">
        <v>297</v>
      </c>
      <c r="R57" s="147" t="s">
        <v>298</v>
      </c>
      <c r="S57" s="124"/>
      <c r="T57" s="124"/>
      <c r="U57" s="221" t="s">
        <v>301</v>
      </c>
      <c r="V57" s="221" t="s">
        <v>302</v>
      </c>
      <c r="W57" s="221" t="s">
        <v>303</v>
      </c>
      <c r="X57" s="207"/>
      <c r="Y57" s="255" t="s">
        <v>431</v>
      </c>
      <c r="Z57" s="221" t="s">
        <v>432</v>
      </c>
      <c r="AA57" s="116"/>
      <c r="AB57" s="147" t="s">
        <v>434</v>
      </c>
      <c r="AC57" s="138"/>
      <c r="AD57" s="150">
        <f t="shared" si="3"/>
        <v>13</v>
      </c>
      <c r="AE57" s="31"/>
      <c r="AF57" s="6"/>
      <c r="AG57" s="6"/>
      <c r="AH57" s="6"/>
    </row>
    <row r="58" spans="1:34" ht="15.75" customHeight="1" x14ac:dyDescent="0.2">
      <c r="A58" s="253">
        <v>51</v>
      </c>
      <c r="B58" s="252" t="s">
        <v>98</v>
      </c>
      <c r="C58" s="242">
        <v>13</v>
      </c>
      <c r="D58" s="249"/>
      <c r="E58" s="68"/>
      <c r="F58" s="68" t="s">
        <v>288</v>
      </c>
      <c r="G58" s="68" t="s">
        <v>289</v>
      </c>
      <c r="H58" s="68" t="s">
        <v>290</v>
      </c>
      <c r="I58" s="68"/>
      <c r="J58" s="147" t="s">
        <v>291</v>
      </c>
      <c r="K58" s="207"/>
      <c r="L58" s="147">
        <v>43079</v>
      </c>
      <c r="M58" s="131"/>
      <c r="N58" s="147" t="s">
        <v>295</v>
      </c>
      <c r="O58" s="147"/>
      <c r="P58" s="147" t="s">
        <v>380</v>
      </c>
      <c r="Q58" s="124"/>
      <c r="R58" s="147" t="s">
        <v>298</v>
      </c>
      <c r="S58" s="147" t="s">
        <v>299</v>
      </c>
      <c r="T58" s="147" t="s">
        <v>300</v>
      </c>
      <c r="U58" s="131"/>
      <c r="V58" s="131"/>
      <c r="W58" s="131"/>
      <c r="X58" s="136"/>
      <c r="Y58" s="255" t="s">
        <v>431</v>
      </c>
      <c r="Z58" s="221"/>
      <c r="AA58" s="221" t="s">
        <v>433</v>
      </c>
      <c r="AB58" s="147"/>
      <c r="AC58" s="138"/>
      <c r="AD58" s="150">
        <f t="shared" si="3"/>
        <v>11</v>
      </c>
      <c r="AE58" s="31"/>
      <c r="AF58" s="6"/>
      <c r="AG58" s="6"/>
      <c r="AH58" s="6"/>
    </row>
    <row r="59" spans="1:34" ht="15.75" customHeight="1" x14ac:dyDescent="0.2">
      <c r="A59" s="253"/>
      <c r="B59" s="252" t="s">
        <v>413</v>
      </c>
      <c r="C59" s="242">
        <v>13</v>
      </c>
      <c r="D59" s="249"/>
      <c r="E59" s="68" t="s">
        <v>430</v>
      </c>
      <c r="F59" s="68" t="s">
        <v>288</v>
      </c>
      <c r="G59" s="68" t="s">
        <v>289</v>
      </c>
      <c r="H59" s="68"/>
      <c r="I59" s="68"/>
      <c r="J59" s="147" t="s">
        <v>291</v>
      </c>
      <c r="K59" s="207" t="s">
        <v>292</v>
      </c>
      <c r="L59" s="147">
        <v>43079</v>
      </c>
      <c r="M59" s="131"/>
      <c r="N59" s="147" t="s">
        <v>295</v>
      </c>
      <c r="O59" s="124"/>
      <c r="P59" s="124"/>
      <c r="Q59" s="124"/>
      <c r="R59" s="124"/>
      <c r="S59" s="147" t="s">
        <v>299</v>
      </c>
      <c r="T59" s="147" t="s">
        <v>300</v>
      </c>
      <c r="U59" s="221" t="s">
        <v>301</v>
      </c>
      <c r="V59" s="131"/>
      <c r="W59" s="221" t="s">
        <v>303</v>
      </c>
      <c r="X59" s="207" t="s">
        <v>304</v>
      </c>
      <c r="Y59" s="255" t="s">
        <v>431</v>
      </c>
      <c r="Z59" s="221"/>
      <c r="AA59" s="131"/>
      <c r="AB59" s="138"/>
      <c r="AC59" s="138"/>
      <c r="AD59" s="150">
        <f t="shared" si="3"/>
        <v>13</v>
      </c>
      <c r="AE59" s="31"/>
      <c r="AF59" s="6"/>
      <c r="AG59" s="6"/>
      <c r="AH59" s="6"/>
    </row>
    <row r="60" spans="1:34" ht="15.75" customHeight="1" x14ac:dyDescent="0.2">
      <c r="A60" s="253"/>
      <c r="B60" s="252" t="s">
        <v>250</v>
      </c>
      <c r="C60" s="242">
        <v>13</v>
      </c>
      <c r="D60" s="249"/>
      <c r="E60" s="68" t="s">
        <v>430</v>
      </c>
      <c r="F60" s="68" t="s">
        <v>288</v>
      </c>
      <c r="G60" s="68" t="s">
        <v>289</v>
      </c>
      <c r="H60" s="68" t="s">
        <v>290</v>
      </c>
      <c r="I60" s="68" t="s">
        <v>24</v>
      </c>
      <c r="J60" s="147" t="s">
        <v>291</v>
      </c>
      <c r="K60" s="207" t="s">
        <v>292</v>
      </c>
      <c r="L60" s="147">
        <v>43079</v>
      </c>
      <c r="M60" s="131"/>
      <c r="N60" s="147" t="s">
        <v>295</v>
      </c>
      <c r="O60" s="124"/>
      <c r="P60" s="124"/>
      <c r="Q60" s="147" t="s">
        <v>297</v>
      </c>
      <c r="R60" s="124"/>
      <c r="S60" s="147"/>
      <c r="T60" s="124"/>
      <c r="U60" s="221" t="s">
        <v>301</v>
      </c>
      <c r="V60" s="221" t="s">
        <v>302</v>
      </c>
      <c r="W60" s="131"/>
      <c r="X60" s="136"/>
      <c r="Y60" s="255"/>
      <c r="Z60" s="131"/>
      <c r="AA60" s="131"/>
      <c r="AB60" s="138"/>
      <c r="AC60" s="138"/>
      <c r="AD60" s="150">
        <f t="shared" si="3"/>
        <v>12</v>
      </c>
      <c r="AE60" s="31"/>
    </row>
    <row r="61" spans="1:34" ht="15.75" customHeight="1" x14ac:dyDescent="0.2">
      <c r="A61" s="253">
        <v>54</v>
      </c>
      <c r="B61" s="252" t="s">
        <v>367</v>
      </c>
      <c r="C61" s="242">
        <v>12</v>
      </c>
      <c r="D61" s="249" t="s">
        <v>36</v>
      </c>
      <c r="E61" s="68"/>
      <c r="F61" s="68" t="s">
        <v>288</v>
      </c>
      <c r="G61" s="68"/>
      <c r="H61" s="68" t="s">
        <v>290</v>
      </c>
      <c r="I61" s="70"/>
      <c r="J61" s="147" t="s">
        <v>291</v>
      </c>
      <c r="K61" s="207" t="s">
        <v>292</v>
      </c>
      <c r="L61" s="147">
        <v>43079</v>
      </c>
      <c r="M61" s="221" t="s">
        <v>294</v>
      </c>
      <c r="N61" s="124"/>
      <c r="O61" s="147" t="s">
        <v>19</v>
      </c>
      <c r="P61" s="116"/>
      <c r="Q61" s="147" t="s">
        <v>297</v>
      </c>
      <c r="R61" s="147" t="s">
        <v>298</v>
      </c>
      <c r="S61" s="147" t="s">
        <v>299</v>
      </c>
      <c r="T61" s="147" t="s">
        <v>300</v>
      </c>
      <c r="U61" s="221"/>
      <c r="V61" s="131"/>
      <c r="W61" s="221" t="s">
        <v>303</v>
      </c>
      <c r="X61" s="136"/>
      <c r="Y61" s="255" t="s">
        <v>431</v>
      </c>
      <c r="Z61" s="177"/>
      <c r="AA61" s="116"/>
      <c r="AB61" s="138"/>
      <c r="AC61" s="136"/>
      <c r="AD61" s="150"/>
      <c r="AE61" s="31"/>
    </row>
    <row r="62" spans="1:34" ht="15.75" customHeight="1" x14ac:dyDescent="0.2">
      <c r="A62" s="246">
        <v>55</v>
      </c>
      <c r="B62" s="252" t="s">
        <v>190</v>
      </c>
      <c r="C62" s="242">
        <v>12</v>
      </c>
      <c r="D62" s="249" t="s">
        <v>19</v>
      </c>
      <c r="E62" s="68" t="s">
        <v>430</v>
      </c>
      <c r="F62" s="68" t="s">
        <v>288</v>
      </c>
      <c r="G62" s="68" t="s">
        <v>289</v>
      </c>
      <c r="H62" s="68" t="s">
        <v>290</v>
      </c>
      <c r="I62" s="68"/>
      <c r="J62" s="147" t="s">
        <v>291</v>
      </c>
      <c r="K62" s="207" t="s">
        <v>292</v>
      </c>
      <c r="L62" s="147">
        <v>43079</v>
      </c>
      <c r="M62" s="221" t="s">
        <v>294</v>
      </c>
      <c r="N62" s="124"/>
      <c r="O62" s="124"/>
      <c r="P62" s="124"/>
      <c r="Q62" s="124"/>
      <c r="R62" s="147" t="s">
        <v>298</v>
      </c>
      <c r="S62" s="147" t="s">
        <v>299</v>
      </c>
      <c r="T62" s="124"/>
      <c r="U62" s="221"/>
      <c r="V62" s="131"/>
      <c r="W62" s="221" t="s">
        <v>303</v>
      </c>
      <c r="X62" s="207"/>
      <c r="Y62" s="255"/>
      <c r="Z62" s="116"/>
      <c r="AA62" s="221" t="s">
        <v>433</v>
      </c>
      <c r="AB62" s="138"/>
      <c r="AC62" s="138"/>
      <c r="AD62" s="150"/>
      <c r="AE62" s="31"/>
    </row>
    <row r="63" spans="1:34" ht="15.75" customHeight="1" x14ac:dyDescent="0.2">
      <c r="A63" s="246">
        <v>56</v>
      </c>
      <c r="B63" s="252" t="s">
        <v>223</v>
      </c>
      <c r="C63" s="242">
        <v>12</v>
      </c>
      <c r="D63" s="249"/>
      <c r="E63" s="68" t="s">
        <v>430</v>
      </c>
      <c r="F63" s="68"/>
      <c r="G63" s="68" t="s">
        <v>289</v>
      </c>
      <c r="H63" s="68" t="s">
        <v>290</v>
      </c>
      <c r="I63" s="68"/>
      <c r="J63" s="147" t="s">
        <v>291</v>
      </c>
      <c r="K63" s="207" t="s">
        <v>292</v>
      </c>
      <c r="L63" s="147"/>
      <c r="M63" s="221" t="s">
        <v>294</v>
      </c>
      <c r="N63" s="147" t="s">
        <v>295</v>
      </c>
      <c r="O63" s="124"/>
      <c r="P63" s="124"/>
      <c r="Q63" s="124"/>
      <c r="R63" s="124"/>
      <c r="S63" s="147" t="s">
        <v>299</v>
      </c>
      <c r="T63" s="124"/>
      <c r="U63" s="221" t="s">
        <v>301</v>
      </c>
      <c r="V63" s="221" t="s">
        <v>302</v>
      </c>
      <c r="W63" s="131"/>
      <c r="X63" s="207" t="s">
        <v>304</v>
      </c>
      <c r="Y63" s="149"/>
      <c r="Z63" s="177"/>
      <c r="AA63" s="127"/>
      <c r="AB63" s="138"/>
      <c r="AC63" s="138"/>
      <c r="AD63" s="150">
        <f>COUNTA(E63:O63,Q63:AC63)</f>
        <v>11</v>
      </c>
      <c r="AE63" s="31"/>
    </row>
    <row r="64" spans="1:34" ht="15.75" customHeight="1" x14ac:dyDescent="0.2">
      <c r="A64" s="253"/>
      <c r="B64" s="252" t="s">
        <v>275</v>
      </c>
      <c r="C64" s="242">
        <v>12</v>
      </c>
      <c r="D64" s="251"/>
      <c r="E64" s="68" t="s">
        <v>430</v>
      </c>
      <c r="F64" s="68" t="s">
        <v>289</v>
      </c>
      <c r="G64" s="68"/>
      <c r="H64" s="68"/>
      <c r="I64" s="68" t="s">
        <v>24</v>
      </c>
      <c r="J64" s="147" t="s">
        <v>291</v>
      </c>
      <c r="K64" s="207"/>
      <c r="L64" s="147">
        <v>43079</v>
      </c>
      <c r="M64" s="124"/>
      <c r="N64" s="124"/>
      <c r="O64" s="147" t="s">
        <v>380</v>
      </c>
      <c r="P64" s="116"/>
      <c r="Q64" s="116"/>
      <c r="R64" s="147" t="s">
        <v>298</v>
      </c>
      <c r="S64" s="147"/>
      <c r="T64" s="147" t="s">
        <v>300</v>
      </c>
      <c r="U64" s="221"/>
      <c r="V64" s="131"/>
      <c r="W64" s="131"/>
      <c r="X64" s="207" t="s">
        <v>304</v>
      </c>
      <c r="Y64" s="255" t="s">
        <v>431</v>
      </c>
      <c r="Z64" s="221" t="s">
        <v>432</v>
      </c>
      <c r="AA64" s="149"/>
      <c r="AB64" s="147" t="s">
        <v>434</v>
      </c>
      <c r="AC64" s="138"/>
      <c r="AD64" s="150">
        <f>COUNTA(E64:O64,Q64:AC64)</f>
        <v>12</v>
      </c>
      <c r="AE64" s="31"/>
    </row>
    <row r="65" spans="1:31" ht="15.75" customHeight="1" x14ac:dyDescent="0.2">
      <c r="A65" s="253">
        <v>58</v>
      </c>
      <c r="B65" s="252" t="s">
        <v>143</v>
      </c>
      <c r="C65" s="242">
        <v>11</v>
      </c>
      <c r="D65" s="249" t="s">
        <v>36</v>
      </c>
      <c r="E65" s="68"/>
      <c r="F65" s="68" t="s">
        <v>288</v>
      </c>
      <c r="G65" s="68" t="s">
        <v>289</v>
      </c>
      <c r="H65" s="68" t="s">
        <v>290</v>
      </c>
      <c r="I65" s="70"/>
      <c r="J65" s="147" t="s">
        <v>291</v>
      </c>
      <c r="K65" s="207" t="s">
        <v>292</v>
      </c>
      <c r="L65" s="116"/>
      <c r="M65" s="221" t="s">
        <v>294</v>
      </c>
      <c r="N65" s="124"/>
      <c r="O65" s="124"/>
      <c r="P65" s="124"/>
      <c r="Q65" s="147" t="s">
        <v>297</v>
      </c>
      <c r="R65" s="116"/>
      <c r="S65" s="124"/>
      <c r="T65" s="147"/>
      <c r="U65" s="221" t="s">
        <v>301</v>
      </c>
      <c r="V65" s="131"/>
      <c r="W65" s="221" t="s">
        <v>303</v>
      </c>
      <c r="X65" s="207"/>
      <c r="Y65" s="255" t="s">
        <v>431</v>
      </c>
      <c r="Z65" s="221" t="s">
        <v>432</v>
      </c>
      <c r="AA65" s="221"/>
      <c r="AB65" s="147"/>
      <c r="AC65" s="138"/>
      <c r="AD65" s="150">
        <f>COUNTA(E65:O65,Q65:AC65)</f>
        <v>11</v>
      </c>
      <c r="AE65" s="31"/>
    </row>
    <row r="66" spans="1:31" ht="15.75" customHeight="1" x14ac:dyDescent="0.2">
      <c r="A66" s="253">
        <v>59</v>
      </c>
      <c r="B66" s="252" t="s">
        <v>39</v>
      </c>
      <c r="C66" s="242">
        <v>11</v>
      </c>
      <c r="D66" s="251" t="s">
        <v>19</v>
      </c>
      <c r="E66" s="68" t="s">
        <v>430</v>
      </c>
      <c r="F66" s="68"/>
      <c r="G66" s="68" t="s">
        <v>289</v>
      </c>
      <c r="H66" s="68" t="s">
        <v>290</v>
      </c>
      <c r="I66" s="68" t="s">
        <v>24</v>
      </c>
      <c r="J66" s="147" t="s">
        <v>291</v>
      </c>
      <c r="K66" s="207" t="s">
        <v>292</v>
      </c>
      <c r="L66" s="147">
        <v>43079</v>
      </c>
      <c r="M66" s="221" t="s">
        <v>294</v>
      </c>
      <c r="N66" s="147" t="s">
        <v>295</v>
      </c>
      <c r="O66" s="124"/>
      <c r="P66" s="124"/>
      <c r="Q66" s="147" t="s">
        <v>297</v>
      </c>
      <c r="R66" s="147" t="s">
        <v>298</v>
      </c>
      <c r="S66" s="147"/>
      <c r="T66" s="124"/>
      <c r="U66" s="221"/>
      <c r="V66" s="221"/>
      <c r="W66" s="127"/>
      <c r="X66" s="136"/>
      <c r="Y66" s="131"/>
      <c r="Z66" s="221"/>
      <c r="AA66" s="38"/>
      <c r="AB66" s="138"/>
      <c r="AC66" s="136"/>
      <c r="AD66" s="150">
        <f>COUNTA(E66:O66,Q66:AC66)</f>
        <v>11</v>
      </c>
      <c r="AE66" s="31"/>
    </row>
    <row r="67" spans="1:31" ht="15.75" customHeight="1" x14ac:dyDescent="0.2">
      <c r="A67" s="253">
        <v>60</v>
      </c>
      <c r="B67" s="252" t="s">
        <v>109</v>
      </c>
      <c r="C67" s="242">
        <v>11</v>
      </c>
      <c r="D67" s="249"/>
      <c r="E67" s="68" t="s">
        <v>430</v>
      </c>
      <c r="F67" s="68" t="s">
        <v>288</v>
      </c>
      <c r="G67" s="68"/>
      <c r="H67" s="68"/>
      <c r="I67" s="68"/>
      <c r="J67" s="124"/>
      <c r="K67" s="207" t="s">
        <v>292</v>
      </c>
      <c r="L67" s="147">
        <v>43079</v>
      </c>
      <c r="M67" s="221" t="s">
        <v>294</v>
      </c>
      <c r="N67" s="124"/>
      <c r="O67" s="116"/>
      <c r="P67" s="116"/>
      <c r="Q67" s="147" t="s">
        <v>297</v>
      </c>
      <c r="R67" s="124"/>
      <c r="S67" s="147" t="s">
        <v>299</v>
      </c>
      <c r="T67" s="147" t="s">
        <v>300</v>
      </c>
      <c r="U67" s="221" t="s">
        <v>301</v>
      </c>
      <c r="V67" s="221" t="s">
        <v>302</v>
      </c>
      <c r="W67" s="38"/>
      <c r="X67" s="207" t="s">
        <v>304</v>
      </c>
      <c r="Y67" s="255"/>
      <c r="Z67" s="177"/>
      <c r="AA67" s="134"/>
      <c r="AB67" s="138"/>
      <c r="AC67" s="138"/>
      <c r="AD67" s="150"/>
      <c r="AE67" s="31"/>
    </row>
    <row r="68" spans="1:31" ht="15.75" customHeight="1" x14ac:dyDescent="0.2">
      <c r="A68" s="253"/>
      <c r="B68" s="252" t="s">
        <v>69</v>
      </c>
      <c r="C68" s="242">
        <v>11</v>
      </c>
      <c r="D68" s="249"/>
      <c r="E68" s="68" t="s">
        <v>430</v>
      </c>
      <c r="F68" s="68" t="s">
        <v>288</v>
      </c>
      <c r="G68" s="68" t="s">
        <v>289</v>
      </c>
      <c r="H68" s="68"/>
      <c r="I68" s="68"/>
      <c r="J68" s="147" t="s">
        <v>291</v>
      </c>
      <c r="K68" s="207" t="s">
        <v>292</v>
      </c>
      <c r="L68" s="147">
        <v>43079</v>
      </c>
      <c r="M68" s="221" t="s">
        <v>294</v>
      </c>
      <c r="N68" s="147" t="s">
        <v>295</v>
      </c>
      <c r="O68" s="147" t="s">
        <v>380</v>
      </c>
      <c r="P68" s="147"/>
      <c r="Q68" s="124"/>
      <c r="R68" s="147" t="s">
        <v>298</v>
      </c>
      <c r="S68" s="147"/>
      <c r="T68" s="207"/>
      <c r="U68" s="131"/>
      <c r="V68" s="221"/>
      <c r="W68" s="131"/>
      <c r="X68" s="136"/>
      <c r="Y68" s="131"/>
      <c r="Z68" s="177"/>
      <c r="AA68" s="116"/>
      <c r="AB68" s="207" t="s">
        <v>434</v>
      </c>
      <c r="AC68" s="138"/>
      <c r="AD68" s="150">
        <f t="shared" ref="AD68:AD86" si="4">COUNTA(E68:O68,Q68:AC68)</f>
        <v>11</v>
      </c>
      <c r="AE68" s="31"/>
    </row>
    <row r="69" spans="1:31" ht="15.75" customHeight="1" x14ac:dyDescent="0.2">
      <c r="A69" s="128">
        <v>62</v>
      </c>
      <c r="B69" s="252" t="s">
        <v>121</v>
      </c>
      <c r="C69" s="245">
        <v>10</v>
      </c>
      <c r="D69" s="249" t="s">
        <v>19</v>
      </c>
      <c r="E69" s="68"/>
      <c r="F69" s="68"/>
      <c r="G69" s="68" t="s">
        <v>289</v>
      </c>
      <c r="H69" s="68" t="s">
        <v>290</v>
      </c>
      <c r="I69" s="68"/>
      <c r="J69" s="147" t="s">
        <v>291</v>
      </c>
      <c r="K69" s="177"/>
      <c r="L69" s="147">
        <v>43079</v>
      </c>
      <c r="M69" s="124"/>
      <c r="N69" s="124"/>
      <c r="O69" s="147" t="s">
        <v>380</v>
      </c>
      <c r="P69" s="124"/>
      <c r="Q69" s="147" t="s">
        <v>297</v>
      </c>
      <c r="R69" s="147" t="s">
        <v>298</v>
      </c>
      <c r="S69" s="147" t="s">
        <v>299</v>
      </c>
      <c r="T69" s="147"/>
      <c r="U69" s="131"/>
      <c r="V69" s="221" t="s">
        <v>302</v>
      </c>
      <c r="W69" s="131"/>
      <c r="X69" s="136"/>
      <c r="Y69" s="127"/>
      <c r="Z69" s="38"/>
      <c r="AA69" s="221"/>
      <c r="AB69" s="207" t="s">
        <v>434</v>
      </c>
      <c r="AC69" s="138"/>
      <c r="AD69" s="150">
        <f t="shared" si="4"/>
        <v>10</v>
      </c>
      <c r="AE69" s="31"/>
    </row>
    <row r="70" spans="1:31" ht="15.75" customHeight="1" x14ac:dyDescent="0.2">
      <c r="A70" s="253">
        <v>63</v>
      </c>
      <c r="B70" s="252" t="s">
        <v>188</v>
      </c>
      <c r="C70" s="242">
        <v>10</v>
      </c>
      <c r="D70" s="249"/>
      <c r="E70" s="68"/>
      <c r="F70" s="68" t="s">
        <v>288</v>
      </c>
      <c r="G70" s="68"/>
      <c r="H70" s="68" t="s">
        <v>290</v>
      </c>
      <c r="I70" s="70"/>
      <c r="J70" s="147" t="s">
        <v>291</v>
      </c>
      <c r="K70" s="147" t="s">
        <v>292</v>
      </c>
      <c r="L70" s="147">
        <v>43079</v>
      </c>
      <c r="M70" s="221" t="s">
        <v>294</v>
      </c>
      <c r="N70" s="147" t="s">
        <v>295</v>
      </c>
      <c r="O70" s="147"/>
      <c r="P70" s="147" t="s">
        <v>380</v>
      </c>
      <c r="Q70" s="147" t="s">
        <v>297</v>
      </c>
      <c r="R70" s="147" t="s">
        <v>298</v>
      </c>
      <c r="S70" s="124"/>
      <c r="T70" s="147"/>
      <c r="U70" s="131"/>
      <c r="V70" s="127"/>
      <c r="W70" s="221"/>
      <c r="X70" s="136"/>
      <c r="Y70" s="149"/>
      <c r="Z70" s="38"/>
      <c r="AA70" s="221"/>
      <c r="AB70" s="138"/>
      <c r="AC70" s="138"/>
      <c r="AD70" s="150">
        <f t="shared" si="4"/>
        <v>9</v>
      </c>
      <c r="AE70" s="31"/>
    </row>
    <row r="71" spans="1:31" ht="15.75" customHeight="1" x14ac:dyDescent="0.2">
      <c r="A71" s="253"/>
      <c r="B71" s="252" t="s">
        <v>75</v>
      </c>
      <c r="C71" s="245">
        <v>10</v>
      </c>
      <c r="D71" s="254"/>
      <c r="E71" s="68"/>
      <c r="F71" s="68" t="s">
        <v>288</v>
      </c>
      <c r="G71" s="68" t="s">
        <v>289</v>
      </c>
      <c r="H71" s="68" t="s">
        <v>290</v>
      </c>
      <c r="I71" s="116"/>
      <c r="J71" s="147" t="s">
        <v>291</v>
      </c>
      <c r="K71" s="207" t="s">
        <v>292</v>
      </c>
      <c r="L71" s="147">
        <v>43079</v>
      </c>
      <c r="M71" s="116"/>
      <c r="N71" s="52"/>
      <c r="O71" s="122"/>
      <c r="P71" s="122"/>
      <c r="Q71" s="124"/>
      <c r="R71" s="124"/>
      <c r="S71" s="147" t="s">
        <v>299</v>
      </c>
      <c r="T71" s="116"/>
      <c r="U71" s="38" t="s">
        <v>301</v>
      </c>
      <c r="V71" s="221" t="s">
        <v>302</v>
      </c>
      <c r="W71" s="127"/>
      <c r="X71" s="207"/>
      <c r="Y71" s="256"/>
      <c r="Z71" s="221"/>
      <c r="AA71" s="221" t="s">
        <v>433</v>
      </c>
      <c r="AB71" s="138"/>
      <c r="AC71" s="136"/>
      <c r="AD71" s="150">
        <f t="shared" si="4"/>
        <v>10</v>
      </c>
    </row>
    <row r="72" spans="1:31" ht="15.75" customHeight="1" x14ac:dyDescent="0.2">
      <c r="A72" s="253">
        <v>65</v>
      </c>
      <c r="B72" s="252" t="s">
        <v>116</v>
      </c>
      <c r="C72" s="242">
        <v>9</v>
      </c>
      <c r="D72" s="249"/>
      <c r="E72" s="68"/>
      <c r="F72" s="68" t="s">
        <v>288</v>
      </c>
      <c r="G72" s="68" t="s">
        <v>289</v>
      </c>
      <c r="H72" s="68"/>
      <c r="I72" s="68"/>
      <c r="J72" s="147" t="s">
        <v>291</v>
      </c>
      <c r="K72" s="207"/>
      <c r="L72" s="147">
        <v>43079</v>
      </c>
      <c r="M72" s="221" t="s">
        <v>294</v>
      </c>
      <c r="N72" s="124"/>
      <c r="O72" s="207"/>
      <c r="P72" s="124"/>
      <c r="Q72" s="147" t="s">
        <v>297</v>
      </c>
      <c r="R72" s="122"/>
      <c r="S72" s="116"/>
      <c r="T72" s="147" t="s">
        <v>300</v>
      </c>
      <c r="U72" s="127"/>
      <c r="V72" s="131"/>
      <c r="W72" s="221" t="s">
        <v>303</v>
      </c>
      <c r="X72" s="136"/>
      <c r="Y72" s="131"/>
      <c r="Z72" s="221" t="s">
        <v>432</v>
      </c>
      <c r="AA72" s="221"/>
      <c r="AB72" s="147"/>
      <c r="AC72" s="138"/>
      <c r="AD72" s="150">
        <f t="shared" si="4"/>
        <v>9</v>
      </c>
    </row>
    <row r="73" spans="1:31" ht="15.75" customHeight="1" x14ac:dyDescent="0.2">
      <c r="A73" s="253"/>
      <c r="B73" s="252" t="s">
        <v>437</v>
      </c>
      <c r="C73" s="242">
        <v>9</v>
      </c>
      <c r="D73" s="249"/>
      <c r="E73" s="68"/>
      <c r="F73" s="68" t="s">
        <v>288</v>
      </c>
      <c r="G73" s="68" t="s">
        <v>289</v>
      </c>
      <c r="H73" s="68"/>
      <c r="I73" s="233"/>
      <c r="J73" s="147" t="s">
        <v>291</v>
      </c>
      <c r="K73" s="38"/>
      <c r="L73" s="124"/>
      <c r="M73" s="221" t="s">
        <v>294</v>
      </c>
      <c r="N73" s="124"/>
      <c r="O73" s="147" t="s">
        <v>380</v>
      </c>
      <c r="P73" s="124"/>
      <c r="Q73" s="207" t="s">
        <v>297</v>
      </c>
      <c r="R73" s="147" t="s">
        <v>298</v>
      </c>
      <c r="S73" s="207"/>
      <c r="T73" s="207"/>
      <c r="U73" s="131"/>
      <c r="V73" s="127"/>
      <c r="W73" s="221"/>
      <c r="X73" s="136"/>
      <c r="Y73" s="255"/>
      <c r="Z73" s="221" t="s">
        <v>432</v>
      </c>
      <c r="AA73" s="221"/>
      <c r="AB73" s="147" t="s">
        <v>434</v>
      </c>
      <c r="AC73" s="138"/>
      <c r="AD73" s="150">
        <f t="shared" si="4"/>
        <v>9</v>
      </c>
    </row>
    <row r="74" spans="1:31" ht="15.75" customHeight="1" x14ac:dyDescent="0.2">
      <c r="A74" s="253"/>
      <c r="B74" s="252" t="s">
        <v>105</v>
      </c>
      <c r="C74" s="242">
        <v>9</v>
      </c>
      <c r="D74" s="249"/>
      <c r="E74" s="68"/>
      <c r="F74" s="68"/>
      <c r="G74" s="68"/>
      <c r="H74" s="70"/>
      <c r="I74" s="233"/>
      <c r="J74" s="124"/>
      <c r="K74" s="207" t="s">
        <v>292</v>
      </c>
      <c r="L74" s="147">
        <v>43079</v>
      </c>
      <c r="M74" s="131"/>
      <c r="N74" s="147" t="s">
        <v>295</v>
      </c>
      <c r="O74" s="124"/>
      <c r="P74" s="207" t="s">
        <v>380</v>
      </c>
      <c r="Q74" s="124"/>
      <c r="R74" s="147" t="s">
        <v>298</v>
      </c>
      <c r="S74" s="124"/>
      <c r="T74" s="147" t="s">
        <v>300</v>
      </c>
      <c r="U74" s="38"/>
      <c r="V74" s="221" t="s">
        <v>302</v>
      </c>
      <c r="W74" s="221" t="s">
        <v>303</v>
      </c>
      <c r="X74" s="136"/>
      <c r="Y74" s="255" t="s">
        <v>431</v>
      </c>
      <c r="Z74" s="221"/>
      <c r="AA74" s="149"/>
      <c r="AB74" s="116"/>
      <c r="AC74" s="138"/>
      <c r="AD74" s="150">
        <f t="shared" si="4"/>
        <v>8</v>
      </c>
    </row>
    <row r="75" spans="1:31" ht="15.75" customHeight="1" x14ac:dyDescent="0.2">
      <c r="A75" s="246"/>
      <c r="B75" s="252" t="s">
        <v>263</v>
      </c>
      <c r="C75" s="242">
        <v>9</v>
      </c>
      <c r="D75" s="249"/>
      <c r="E75" s="68"/>
      <c r="F75" s="68" t="s">
        <v>288</v>
      </c>
      <c r="G75" s="68"/>
      <c r="H75" s="68"/>
      <c r="I75" s="233"/>
      <c r="J75" s="147" t="s">
        <v>291</v>
      </c>
      <c r="K75" s="59"/>
      <c r="L75" s="147">
        <v>43079</v>
      </c>
      <c r="M75" s="116"/>
      <c r="N75" s="116"/>
      <c r="O75" s="147" t="s">
        <v>380</v>
      </c>
      <c r="P75" s="52"/>
      <c r="Q75" s="147" t="s">
        <v>297</v>
      </c>
      <c r="R75" s="207" t="s">
        <v>298</v>
      </c>
      <c r="S75" s="207" t="s">
        <v>299</v>
      </c>
      <c r="T75" s="207" t="s">
        <v>300</v>
      </c>
      <c r="U75" s="221"/>
      <c r="V75" s="38"/>
      <c r="W75" s="221" t="s">
        <v>303</v>
      </c>
      <c r="X75" s="207"/>
      <c r="Y75" s="255"/>
      <c r="Z75" s="131"/>
      <c r="AA75" s="221"/>
      <c r="AB75" s="116"/>
      <c r="AC75" s="138"/>
      <c r="AD75" s="150">
        <f t="shared" si="4"/>
        <v>9</v>
      </c>
    </row>
    <row r="76" spans="1:31" ht="15.75" customHeight="1" x14ac:dyDescent="0.2">
      <c r="A76" s="253"/>
      <c r="B76" s="252" t="s">
        <v>104</v>
      </c>
      <c r="C76" s="242">
        <v>9</v>
      </c>
      <c r="D76" s="249"/>
      <c r="E76" s="68" t="s">
        <v>430</v>
      </c>
      <c r="F76" s="68"/>
      <c r="G76" s="68"/>
      <c r="H76" s="68" t="s">
        <v>290</v>
      </c>
      <c r="I76" s="115" t="s">
        <v>24</v>
      </c>
      <c r="J76" s="124"/>
      <c r="K76" s="207" t="s">
        <v>292</v>
      </c>
      <c r="L76" s="124"/>
      <c r="M76" s="124"/>
      <c r="N76" s="124"/>
      <c r="O76" s="147" t="s">
        <v>380</v>
      </c>
      <c r="P76" s="207" t="s">
        <v>380</v>
      </c>
      <c r="Q76" s="124"/>
      <c r="R76" s="122"/>
      <c r="S76" s="147"/>
      <c r="T76" s="124"/>
      <c r="U76" s="221"/>
      <c r="V76" s="131"/>
      <c r="W76" s="131"/>
      <c r="X76" s="207" t="s">
        <v>304</v>
      </c>
      <c r="Y76" s="255" t="s">
        <v>431</v>
      </c>
      <c r="Z76" s="221" t="s">
        <v>432</v>
      </c>
      <c r="AA76" s="149"/>
      <c r="AB76" s="138"/>
      <c r="AC76" s="138"/>
      <c r="AD76" s="150">
        <f t="shared" si="4"/>
        <v>8</v>
      </c>
    </row>
    <row r="77" spans="1:31" ht="15.75" customHeight="1" x14ac:dyDescent="0.2">
      <c r="A77" s="253"/>
      <c r="B77" s="252" t="s">
        <v>414</v>
      </c>
      <c r="C77" s="242">
        <v>9</v>
      </c>
      <c r="D77" s="249"/>
      <c r="E77" s="68"/>
      <c r="F77" s="68" t="s">
        <v>288</v>
      </c>
      <c r="G77" s="68"/>
      <c r="H77" s="70"/>
      <c r="I77" s="233"/>
      <c r="J77" s="116"/>
      <c r="K77" s="207" t="s">
        <v>292</v>
      </c>
      <c r="L77" s="207">
        <v>43079</v>
      </c>
      <c r="M77" s="221" t="s">
        <v>294</v>
      </c>
      <c r="N77" s="124"/>
      <c r="O77" s="124"/>
      <c r="P77" s="122"/>
      <c r="Q77" s="207" t="s">
        <v>297</v>
      </c>
      <c r="R77" s="122"/>
      <c r="S77" s="124"/>
      <c r="T77" s="207" t="s">
        <v>300</v>
      </c>
      <c r="U77" s="221" t="s">
        <v>301</v>
      </c>
      <c r="V77" s="38" t="s">
        <v>302</v>
      </c>
      <c r="W77" s="131"/>
      <c r="X77" s="207" t="s">
        <v>304</v>
      </c>
      <c r="Y77" s="149"/>
      <c r="Z77" s="221"/>
      <c r="AA77" s="116"/>
      <c r="AB77" s="138"/>
      <c r="AC77" s="138"/>
      <c r="AD77" s="150">
        <f t="shared" si="4"/>
        <v>9</v>
      </c>
    </row>
    <row r="78" spans="1:31" ht="15.75" customHeight="1" x14ac:dyDescent="0.2">
      <c r="A78" s="253"/>
      <c r="B78" s="252" t="s">
        <v>426</v>
      </c>
      <c r="C78" s="242">
        <v>9</v>
      </c>
      <c r="D78" s="249"/>
      <c r="E78" s="68"/>
      <c r="F78" s="68" t="s">
        <v>288</v>
      </c>
      <c r="G78" s="68" t="s">
        <v>289</v>
      </c>
      <c r="H78" s="68" t="s">
        <v>290</v>
      </c>
      <c r="I78" s="68" t="s">
        <v>24</v>
      </c>
      <c r="J78" s="124"/>
      <c r="K78" s="59"/>
      <c r="L78" s="147">
        <v>43079</v>
      </c>
      <c r="M78" s="116"/>
      <c r="N78" s="147" t="s">
        <v>295</v>
      </c>
      <c r="O78" s="147" t="s">
        <v>380</v>
      </c>
      <c r="P78" s="207" t="s">
        <v>380</v>
      </c>
      <c r="Q78" s="124"/>
      <c r="R78" s="116"/>
      <c r="S78" s="122"/>
      <c r="T78" s="122"/>
      <c r="U78" s="127"/>
      <c r="V78" s="131"/>
      <c r="W78" s="131"/>
      <c r="X78" s="207"/>
      <c r="Y78" s="255"/>
      <c r="Z78" s="221"/>
      <c r="AA78" s="149"/>
      <c r="AB78" s="147" t="s">
        <v>434</v>
      </c>
      <c r="AC78" s="138"/>
      <c r="AD78" s="150">
        <f t="shared" si="4"/>
        <v>8</v>
      </c>
    </row>
    <row r="79" spans="1:31" ht="15.75" customHeight="1" x14ac:dyDescent="0.2">
      <c r="A79" s="253">
        <v>72</v>
      </c>
      <c r="B79" s="252" t="s">
        <v>161</v>
      </c>
      <c r="C79" s="242">
        <v>8</v>
      </c>
      <c r="D79" s="249" t="s">
        <v>19</v>
      </c>
      <c r="E79" s="68"/>
      <c r="F79" s="68" t="s">
        <v>288</v>
      </c>
      <c r="G79" s="68" t="s">
        <v>289</v>
      </c>
      <c r="H79" s="68"/>
      <c r="I79" s="115"/>
      <c r="J79" s="147" t="s">
        <v>291</v>
      </c>
      <c r="K79" s="207"/>
      <c r="L79" s="207">
        <v>43079</v>
      </c>
      <c r="M79" s="116"/>
      <c r="N79" s="124"/>
      <c r="O79" s="124"/>
      <c r="P79" s="122"/>
      <c r="Q79" s="147" t="s">
        <v>297</v>
      </c>
      <c r="R79" s="124"/>
      <c r="S79" s="124"/>
      <c r="T79" s="207"/>
      <c r="U79" s="127"/>
      <c r="V79" s="221" t="s">
        <v>302</v>
      </c>
      <c r="W79" s="221" t="s">
        <v>303</v>
      </c>
      <c r="X79" s="207"/>
      <c r="Y79" s="255"/>
      <c r="Z79" s="221"/>
      <c r="AA79" s="221" t="s">
        <v>433</v>
      </c>
      <c r="AB79" s="138"/>
      <c r="AC79" s="138"/>
      <c r="AD79" s="150">
        <f t="shared" si="4"/>
        <v>8</v>
      </c>
    </row>
    <row r="80" spans="1:31" ht="15.75" customHeight="1" x14ac:dyDescent="0.2">
      <c r="A80" s="253"/>
      <c r="B80" s="252" t="s">
        <v>254</v>
      </c>
      <c r="C80" s="242">
        <v>8</v>
      </c>
      <c r="D80" s="249" t="s">
        <v>19</v>
      </c>
      <c r="E80" s="68"/>
      <c r="F80" s="68" t="s">
        <v>288</v>
      </c>
      <c r="G80" s="68" t="s">
        <v>289</v>
      </c>
      <c r="H80" s="68"/>
      <c r="I80" s="233"/>
      <c r="J80" s="147" t="s">
        <v>291</v>
      </c>
      <c r="K80" s="38"/>
      <c r="L80" s="207">
        <v>43079</v>
      </c>
      <c r="M80" s="131"/>
      <c r="N80" s="147" t="s">
        <v>295</v>
      </c>
      <c r="O80" s="124"/>
      <c r="P80" s="122"/>
      <c r="Q80" s="147" t="s">
        <v>297</v>
      </c>
      <c r="R80" s="122"/>
      <c r="S80" s="122"/>
      <c r="T80" s="147"/>
      <c r="U80" s="38" t="s">
        <v>301</v>
      </c>
      <c r="V80" s="221" t="s">
        <v>302</v>
      </c>
      <c r="W80" s="131"/>
      <c r="X80" s="136"/>
      <c r="Y80" s="255"/>
      <c r="Z80" s="221"/>
      <c r="AA80" s="221"/>
      <c r="AB80" s="116"/>
      <c r="AC80" s="138"/>
      <c r="AD80" s="150">
        <f t="shared" si="4"/>
        <v>8</v>
      </c>
    </row>
    <row r="81" spans="1:31" ht="15.75" customHeight="1" x14ac:dyDescent="0.2">
      <c r="A81" s="253">
        <v>74</v>
      </c>
      <c r="B81" s="252" t="s">
        <v>81</v>
      </c>
      <c r="C81" s="242">
        <v>8</v>
      </c>
      <c r="D81" s="249"/>
      <c r="E81" s="68"/>
      <c r="F81" s="68" t="s">
        <v>288</v>
      </c>
      <c r="G81" s="68" t="s">
        <v>289</v>
      </c>
      <c r="H81" s="68"/>
      <c r="I81" s="115"/>
      <c r="J81" s="147" t="s">
        <v>291</v>
      </c>
      <c r="K81" s="207" t="s">
        <v>292</v>
      </c>
      <c r="L81" s="124"/>
      <c r="M81" s="221" t="s">
        <v>294</v>
      </c>
      <c r="N81" s="147" t="s">
        <v>295</v>
      </c>
      <c r="O81" s="147" t="s">
        <v>380</v>
      </c>
      <c r="P81" s="207" t="s">
        <v>380</v>
      </c>
      <c r="Q81" s="116"/>
      <c r="R81" s="122"/>
      <c r="S81" s="124"/>
      <c r="T81" s="207"/>
      <c r="U81" s="131"/>
      <c r="V81" s="127"/>
      <c r="W81" s="131"/>
      <c r="X81" s="136"/>
      <c r="Y81" s="149"/>
      <c r="Z81" s="221"/>
      <c r="AA81" s="149"/>
      <c r="AB81" s="138"/>
      <c r="AC81" s="138"/>
      <c r="AD81" s="150">
        <f t="shared" si="4"/>
        <v>7</v>
      </c>
    </row>
    <row r="82" spans="1:31" ht="15.75" customHeight="1" x14ac:dyDescent="0.2">
      <c r="A82" s="253"/>
      <c r="B82" s="252" t="s">
        <v>73</v>
      </c>
      <c r="C82" s="242">
        <v>8</v>
      </c>
      <c r="D82" s="249"/>
      <c r="E82" s="68" t="s">
        <v>430</v>
      </c>
      <c r="F82" s="68" t="s">
        <v>288</v>
      </c>
      <c r="G82" s="68"/>
      <c r="H82" s="68"/>
      <c r="I82" s="115"/>
      <c r="J82" s="124"/>
      <c r="K82" s="207"/>
      <c r="L82" s="52"/>
      <c r="M82" s="116"/>
      <c r="N82" s="147" t="s">
        <v>295</v>
      </c>
      <c r="O82" s="124"/>
      <c r="P82" s="207" t="s">
        <v>380</v>
      </c>
      <c r="Q82" s="207" t="s">
        <v>297</v>
      </c>
      <c r="R82" s="122"/>
      <c r="S82" s="147" t="s">
        <v>299</v>
      </c>
      <c r="T82" s="122"/>
      <c r="U82" s="38" t="s">
        <v>301</v>
      </c>
      <c r="V82" s="38" t="s">
        <v>302</v>
      </c>
      <c r="W82" s="221"/>
      <c r="X82" s="136"/>
      <c r="Y82" s="131"/>
      <c r="Z82" s="131"/>
      <c r="AA82" s="221"/>
      <c r="AB82" s="147"/>
      <c r="AC82" s="138"/>
      <c r="AD82" s="150">
        <f t="shared" si="4"/>
        <v>7</v>
      </c>
    </row>
    <row r="83" spans="1:31" ht="15.75" customHeight="1" x14ac:dyDescent="0.2">
      <c r="A83" s="253">
        <v>76</v>
      </c>
      <c r="B83" s="252" t="s">
        <v>237</v>
      </c>
      <c r="C83" s="242">
        <v>7</v>
      </c>
      <c r="D83" s="249" t="s">
        <v>19</v>
      </c>
      <c r="E83" s="68"/>
      <c r="F83" s="68" t="s">
        <v>288</v>
      </c>
      <c r="G83" s="68" t="s">
        <v>289</v>
      </c>
      <c r="H83" s="68" t="s">
        <v>290</v>
      </c>
      <c r="I83" s="115" t="s">
        <v>24</v>
      </c>
      <c r="J83" s="147" t="s">
        <v>291</v>
      </c>
      <c r="K83" s="207" t="s">
        <v>292</v>
      </c>
      <c r="L83" s="207">
        <v>43079</v>
      </c>
      <c r="M83" s="131"/>
      <c r="N83" s="124"/>
      <c r="O83" s="116"/>
      <c r="P83" s="52"/>
      <c r="Q83" s="116"/>
      <c r="R83" s="122"/>
      <c r="S83" s="147"/>
      <c r="T83" s="122"/>
      <c r="U83" s="131"/>
      <c r="V83" s="52"/>
      <c r="W83" s="131"/>
      <c r="X83" s="136"/>
      <c r="Y83" s="131"/>
      <c r="Z83" s="221"/>
      <c r="AA83" s="149"/>
      <c r="AB83" s="116"/>
      <c r="AC83" s="138"/>
      <c r="AD83" s="150">
        <f t="shared" si="4"/>
        <v>7</v>
      </c>
    </row>
    <row r="84" spans="1:31" ht="15.75" customHeight="1" x14ac:dyDescent="0.2">
      <c r="A84" s="253">
        <v>77</v>
      </c>
      <c r="B84" s="252" t="s">
        <v>423</v>
      </c>
      <c r="C84" s="242">
        <v>7</v>
      </c>
      <c r="D84" s="249"/>
      <c r="E84" s="68"/>
      <c r="F84" s="68"/>
      <c r="G84" s="68"/>
      <c r="H84" s="68" t="s">
        <v>290</v>
      </c>
      <c r="I84" s="115"/>
      <c r="J84" s="147" t="s">
        <v>291</v>
      </c>
      <c r="K84" s="207" t="s">
        <v>292</v>
      </c>
      <c r="L84" s="147">
        <v>43079</v>
      </c>
      <c r="M84" s="221" t="s">
        <v>294</v>
      </c>
      <c r="N84" s="147" t="s">
        <v>295</v>
      </c>
      <c r="O84" s="124"/>
      <c r="P84" s="122"/>
      <c r="Q84" s="116"/>
      <c r="R84" s="124"/>
      <c r="S84" s="122"/>
      <c r="T84" s="122"/>
      <c r="U84" s="127"/>
      <c r="V84" s="131"/>
      <c r="W84" s="131"/>
      <c r="X84" s="136"/>
      <c r="Y84" s="131"/>
      <c r="Z84" s="131"/>
      <c r="AA84" s="131"/>
      <c r="AB84" s="147" t="s">
        <v>434</v>
      </c>
      <c r="AC84" s="138"/>
      <c r="AD84" s="150">
        <f t="shared" si="4"/>
        <v>7</v>
      </c>
    </row>
    <row r="85" spans="1:31" ht="15.75" customHeight="1" x14ac:dyDescent="0.2">
      <c r="A85" s="253"/>
      <c r="B85" s="252" t="s">
        <v>182</v>
      </c>
      <c r="C85" s="242">
        <v>7</v>
      </c>
      <c r="D85" s="249"/>
      <c r="E85" s="68"/>
      <c r="F85" s="68"/>
      <c r="G85" s="68"/>
      <c r="H85" s="68" t="s">
        <v>290</v>
      </c>
      <c r="I85" s="233"/>
      <c r="J85" s="147" t="s">
        <v>291</v>
      </c>
      <c r="K85" s="207" t="s">
        <v>292</v>
      </c>
      <c r="L85" s="124"/>
      <c r="M85" s="131"/>
      <c r="N85" s="147" t="s">
        <v>295</v>
      </c>
      <c r="O85" s="147" t="s">
        <v>380</v>
      </c>
      <c r="P85" s="124"/>
      <c r="Q85" s="124"/>
      <c r="R85" s="116"/>
      <c r="S85" s="122"/>
      <c r="T85" s="122"/>
      <c r="U85" s="131"/>
      <c r="V85" s="38" t="s">
        <v>302</v>
      </c>
      <c r="W85" s="221" t="s">
        <v>303</v>
      </c>
      <c r="X85" s="136"/>
      <c r="Y85" s="131"/>
      <c r="Z85" s="221"/>
      <c r="AA85" s="221"/>
      <c r="AB85" s="147"/>
      <c r="AC85" s="138"/>
      <c r="AD85" s="150">
        <f t="shared" si="4"/>
        <v>7</v>
      </c>
    </row>
    <row r="86" spans="1:31" ht="15.75" customHeight="1" x14ac:dyDescent="0.2">
      <c r="A86" s="246"/>
      <c r="B86" s="252" t="s">
        <v>438</v>
      </c>
      <c r="C86" s="242">
        <v>7</v>
      </c>
      <c r="D86" s="249"/>
      <c r="E86" s="68" t="s">
        <v>430</v>
      </c>
      <c r="F86" s="68"/>
      <c r="G86" s="68" t="s">
        <v>289</v>
      </c>
      <c r="H86" s="68" t="s">
        <v>290</v>
      </c>
      <c r="I86" s="68"/>
      <c r="J86" s="124"/>
      <c r="K86" s="207" t="s">
        <v>292</v>
      </c>
      <c r="L86" s="124"/>
      <c r="M86" s="131"/>
      <c r="N86" s="124"/>
      <c r="O86" s="124"/>
      <c r="P86" s="124"/>
      <c r="Q86" s="124"/>
      <c r="R86" s="52"/>
      <c r="S86" s="122"/>
      <c r="T86" s="147"/>
      <c r="U86" s="38" t="s">
        <v>301</v>
      </c>
      <c r="V86" s="221"/>
      <c r="W86" s="221"/>
      <c r="X86" s="136"/>
      <c r="Y86" s="131"/>
      <c r="Z86" s="221" t="s">
        <v>432</v>
      </c>
      <c r="AA86" s="221"/>
      <c r="AB86" s="147" t="s">
        <v>434</v>
      </c>
      <c r="AC86" s="138"/>
      <c r="AD86" s="150">
        <f t="shared" si="4"/>
        <v>7</v>
      </c>
    </row>
    <row r="87" spans="1:31" ht="15.75" customHeight="1" x14ac:dyDescent="0.2">
      <c r="A87" s="253"/>
      <c r="B87" s="252" t="s">
        <v>257</v>
      </c>
      <c r="C87" s="242">
        <v>7</v>
      </c>
      <c r="D87" s="249"/>
      <c r="E87" s="240"/>
      <c r="F87" s="68"/>
      <c r="G87" s="68" t="s">
        <v>289</v>
      </c>
      <c r="H87" s="70"/>
      <c r="I87" s="233"/>
      <c r="J87" s="124"/>
      <c r="K87" s="207" t="s">
        <v>292</v>
      </c>
      <c r="L87" s="124"/>
      <c r="M87" s="116"/>
      <c r="N87" s="124"/>
      <c r="O87" s="124"/>
      <c r="P87" s="124"/>
      <c r="Q87" s="147" t="s">
        <v>297</v>
      </c>
      <c r="R87" s="116"/>
      <c r="S87" s="147" t="s">
        <v>299</v>
      </c>
      <c r="T87" s="147"/>
      <c r="U87" s="131"/>
      <c r="V87" s="221" t="s">
        <v>302</v>
      </c>
      <c r="W87" s="131"/>
      <c r="X87" s="207" t="s">
        <v>304</v>
      </c>
      <c r="Y87" s="149"/>
      <c r="Z87" s="116"/>
      <c r="AA87" s="221" t="s">
        <v>433</v>
      </c>
      <c r="AB87" s="147"/>
      <c r="AC87" s="138"/>
      <c r="AD87" s="150"/>
    </row>
    <row r="88" spans="1:31" ht="15.75" customHeight="1" x14ac:dyDescent="0.2">
      <c r="A88" s="253"/>
      <c r="B88" s="252" t="s">
        <v>37</v>
      </c>
      <c r="C88" s="242">
        <v>7</v>
      </c>
      <c r="D88" s="249"/>
      <c r="E88" s="68" t="s">
        <v>430</v>
      </c>
      <c r="F88" s="68" t="s">
        <v>288</v>
      </c>
      <c r="G88" s="68" t="s">
        <v>289</v>
      </c>
      <c r="H88" s="68" t="s">
        <v>290</v>
      </c>
      <c r="I88" s="115" t="s">
        <v>24</v>
      </c>
      <c r="J88" s="147" t="s">
        <v>291</v>
      </c>
      <c r="K88" s="207"/>
      <c r="L88" s="124"/>
      <c r="M88" s="131"/>
      <c r="N88" s="147" t="s">
        <v>295</v>
      </c>
      <c r="O88" s="116"/>
      <c r="P88" s="124"/>
      <c r="Q88" s="124"/>
      <c r="R88" s="124"/>
      <c r="S88" s="124"/>
      <c r="T88" s="124"/>
      <c r="U88" s="131"/>
      <c r="V88" s="131"/>
      <c r="W88" s="221"/>
      <c r="X88" s="207"/>
      <c r="Y88" s="131"/>
      <c r="Z88" s="221"/>
      <c r="AA88" s="221"/>
      <c r="AB88" s="138"/>
      <c r="AC88" s="138"/>
      <c r="AD88" s="150">
        <f>COUNTA(E88:O88,Q88:AC88)</f>
        <v>7</v>
      </c>
    </row>
    <row r="89" spans="1:31" ht="15.75" customHeight="1" x14ac:dyDescent="0.2">
      <c r="A89" s="128">
        <v>82</v>
      </c>
      <c r="B89" s="252" t="s">
        <v>127</v>
      </c>
      <c r="C89" s="242">
        <v>6</v>
      </c>
      <c r="D89" s="249" t="s">
        <v>19</v>
      </c>
      <c r="E89" s="68"/>
      <c r="F89" s="68" t="s">
        <v>288</v>
      </c>
      <c r="G89" s="68"/>
      <c r="H89" s="70"/>
      <c r="I89" s="70"/>
      <c r="J89" s="147" t="s">
        <v>291</v>
      </c>
      <c r="K89" s="59"/>
      <c r="L89" s="147">
        <v>43079</v>
      </c>
      <c r="M89" s="131"/>
      <c r="N89" s="116"/>
      <c r="O89" s="124"/>
      <c r="P89" s="124"/>
      <c r="Q89" s="124"/>
      <c r="R89" s="124"/>
      <c r="S89" s="124"/>
      <c r="T89" s="124"/>
      <c r="U89" s="221" t="s">
        <v>301</v>
      </c>
      <c r="V89" s="131"/>
      <c r="W89" s="131"/>
      <c r="X89" s="207" t="s">
        <v>304</v>
      </c>
      <c r="Y89" s="255"/>
      <c r="Z89" s="221" t="s">
        <v>432</v>
      </c>
      <c r="AA89" s="131"/>
      <c r="AB89" s="138"/>
      <c r="AC89" s="138"/>
      <c r="AD89" s="150"/>
    </row>
    <row r="90" spans="1:31" ht="15.75" customHeight="1" x14ac:dyDescent="0.2">
      <c r="A90" s="128">
        <v>83</v>
      </c>
      <c r="B90" s="252" t="s">
        <v>189</v>
      </c>
      <c r="C90" s="242">
        <v>6</v>
      </c>
      <c r="D90" s="254"/>
      <c r="E90" s="58">
        <v>7</v>
      </c>
      <c r="F90" s="68" t="s">
        <v>288</v>
      </c>
      <c r="G90" s="68"/>
      <c r="H90" s="68" t="s">
        <v>290</v>
      </c>
      <c r="I90" s="115"/>
      <c r="J90" s="124"/>
      <c r="K90" s="147" t="s">
        <v>292</v>
      </c>
      <c r="L90" s="147"/>
      <c r="M90" s="221" t="s">
        <v>294</v>
      </c>
      <c r="N90" s="124"/>
      <c r="O90" s="124"/>
      <c r="P90" s="116"/>
      <c r="Q90" s="147" t="s">
        <v>297</v>
      </c>
      <c r="R90" s="124"/>
      <c r="S90" s="147" t="s">
        <v>299</v>
      </c>
      <c r="T90" s="124"/>
      <c r="U90" s="221"/>
      <c r="V90" s="131"/>
      <c r="W90" s="221"/>
      <c r="X90" s="136"/>
      <c r="Y90" s="255"/>
      <c r="Z90" s="221"/>
      <c r="AA90" s="149"/>
      <c r="AB90" s="138"/>
      <c r="AC90" s="138"/>
      <c r="AD90" s="150">
        <f>COUNTA(E90:O90,Q90:AC90)</f>
        <v>7</v>
      </c>
    </row>
    <row r="91" spans="1:31" ht="15.75" customHeight="1" x14ac:dyDescent="0.2">
      <c r="A91" s="253"/>
      <c r="B91" s="252" t="s">
        <v>169</v>
      </c>
      <c r="C91" s="242">
        <v>6</v>
      </c>
      <c r="D91" s="249"/>
      <c r="E91" s="68"/>
      <c r="F91" s="68"/>
      <c r="G91" s="68"/>
      <c r="H91" s="68" t="s">
        <v>290</v>
      </c>
      <c r="I91" s="115"/>
      <c r="J91" s="124"/>
      <c r="K91" s="59"/>
      <c r="L91" s="124"/>
      <c r="M91" s="131"/>
      <c r="N91" s="147" t="s">
        <v>295</v>
      </c>
      <c r="O91" s="124"/>
      <c r="P91" s="147" t="s">
        <v>380</v>
      </c>
      <c r="Q91" s="124"/>
      <c r="R91" s="124"/>
      <c r="S91" s="124"/>
      <c r="T91" s="124"/>
      <c r="U91" s="221" t="s">
        <v>301</v>
      </c>
      <c r="V91" s="221" t="s">
        <v>302</v>
      </c>
      <c r="W91" s="131"/>
      <c r="X91" s="207" t="s">
        <v>304</v>
      </c>
      <c r="Y91" s="255"/>
      <c r="Z91" s="221"/>
      <c r="AA91" s="131"/>
      <c r="AB91" s="138"/>
      <c r="AC91" s="138"/>
      <c r="AD91" s="150">
        <f>COUNTA(E91:O91,Q91:AC91)</f>
        <v>5</v>
      </c>
    </row>
    <row r="92" spans="1:31" ht="15.75" customHeight="1" x14ac:dyDescent="0.2">
      <c r="A92" s="253"/>
      <c r="B92" s="252" t="s">
        <v>110</v>
      </c>
      <c r="C92" s="242">
        <v>6</v>
      </c>
      <c r="D92" s="249"/>
      <c r="E92" s="68"/>
      <c r="F92" s="68" t="s">
        <v>288</v>
      </c>
      <c r="G92" s="68"/>
      <c r="H92" s="70"/>
      <c r="I92" s="233"/>
      <c r="J92" s="147" t="s">
        <v>291</v>
      </c>
      <c r="K92" s="207" t="s">
        <v>292</v>
      </c>
      <c r="L92" s="147">
        <v>43079</v>
      </c>
      <c r="M92" s="116"/>
      <c r="N92" s="124"/>
      <c r="O92" s="124"/>
      <c r="P92" s="124"/>
      <c r="Q92" s="124"/>
      <c r="R92" s="124"/>
      <c r="S92" s="147" t="s">
        <v>299</v>
      </c>
      <c r="T92" s="124"/>
      <c r="U92" s="221"/>
      <c r="V92" s="116"/>
      <c r="W92" s="221"/>
      <c r="X92" s="207"/>
      <c r="Y92" s="149"/>
      <c r="Z92" s="221" t="s">
        <v>432</v>
      </c>
      <c r="AA92" s="149"/>
      <c r="AB92" s="147"/>
      <c r="AC92" s="138"/>
      <c r="AD92" s="150"/>
    </row>
    <row r="93" spans="1:31" ht="15.75" customHeight="1" x14ac:dyDescent="0.2">
      <c r="A93" s="253">
        <v>86</v>
      </c>
      <c r="B93" s="252" t="s">
        <v>101</v>
      </c>
      <c r="C93" s="242">
        <v>5</v>
      </c>
      <c r="D93" s="249"/>
      <c r="E93" s="68"/>
      <c r="F93" s="68"/>
      <c r="G93" s="68"/>
      <c r="H93" s="68"/>
      <c r="I93" s="115"/>
      <c r="J93" s="147" t="s">
        <v>291</v>
      </c>
      <c r="K93" s="207"/>
      <c r="L93" s="116"/>
      <c r="M93" s="221" t="s">
        <v>294</v>
      </c>
      <c r="N93" s="116"/>
      <c r="O93" s="116"/>
      <c r="P93" s="116"/>
      <c r="Q93" s="116"/>
      <c r="R93" s="147" t="s">
        <v>298</v>
      </c>
      <c r="S93" s="147" t="s">
        <v>299</v>
      </c>
      <c r="T93" s="124"/>
      <c r="U93" s="131"/>
      <c r="V93" s="131"/>
      <c r="W93" s="131"/>
      <c r="X93" s="136"/>
      <c r="Y93" s="131"/>
      <c r="Z93" s="221" t="s">
        <v>432</v>
      </c>
      <c r="AA93" s="149"/>
      <c r="AB93" s="147"/>
      <c r="AC93" s="138"/>
      <c r="AD93" s="150"/>
    </row>
    <row r="94" spans="1:31" ht="15.75" customHeight="1" x14ac:dyDescent="0.2">
      <c r="A94" s="253">
        <v>87</v>
      </c>
      <c r="B94" s="252" t="s">
        <v>230</v>
      </c>
      <c r="C94" s="242">
        <v>4</v>
      </c>
      <c r="D94" s="249" t="s">
        <v>19</v>
      </c>
      <c r="E94" s="68" t="s">
        <v>430</v>
      </c>
      <c r="F94" s="68"/>
      <c r="G94" s="68"/>
      <c r="H94" s="68" t="s">
        <v>290</v>
      </c>
      <c r="I94" s="115"/>
      <c r="J94" s="124"/>
      <c r="K94" s="207"/>
      <c r="L94" s="116"/>
      <c r="M94" s="116"/>
      <c r="N94" s="147" t="s">
        <v>295</v>
      </c>
      <c r="O94" s="116"/>
      <c r="P94" s="116"/>
      <c r="Q94" s="116"/>
      <c r="R94" s="116"/>
      <c r="S94" s="124"/>
      <c r="T94" s="147" t="s">
        <v>300</v>
      </c>
      <c r="U94" s="221"/>
      <c r="V94" s="221"/>
      <c r="W94" s="131"/>
      <c r="X94" s="136"/>
      <c r="Y94" s="149"/>
      <c r="Z94" s="131"/>
      <c r="AA94" s="149"/>
      <c r="AB94" s="116"/>
      <c r="AC94" s="138"/>
      <c r="AD94" s="150"/>
    </row>
    <row r="95" spans="1:31" ht="15.75" customHeight="1" x14ac:dyDescent="0.2">
      <c r="A95" s="253"/>
      <c r="B95" s="252" t="s">
        <v>439</v>
      </c>
      <c r="C95" s="242">
        <v>4</v>
      </c>
      <c r="D95" s="249" t="s">
        <v>19</v>
      </c>
      <c r="E95" s="68"/>
      <c r="F95" s="68"/>
      <c r="G95" s="68"/>
      <c r="H95" s="68"/>
      <c r="I95" s="115"/>
      <c r="J95" s="147" t="s">
        <v>291</v>
      </c>
      <c r="K95" s="207"/>
      <c r="L95" s="124"/>
      <c r="M95" s="221" t="s">
        <v>294</v>
      </c>
      <c r="N95" s="124"/>
      <c r="O95" s="124"/>
      <c r="P95" s="124"/>
      <c r="Q95" s="124"/>
      <c r="R95" s="147" t="s">
        <v>298</v>
      </c>
      <c r="S95" s="124"/>
      <c r="T95" s="147" t="s">
        <v>300</v>
      </c>
      <c r="U95" s="131"/>
      <c r="V95" s="221"/>
      <c r="W95" s="131"/>
      <c r="X95" s="207"/>
      <c r="Y95" s="255"/>
      <c r="Z95" s="221"/>
      <c r="AA95" s="221"/>
      <c r="AB95" s="138"/>
      <c r="AC95" s="138"/>
      <c r="AD95" s="150"/>
    </row>
    <row r="96" spans="1:31" ht="15.75" customHeight="1" x14ac:dyDescent="0.2">
      <c r="A96" s="253"/>
      <c r="B96" s="252" t="s">
        <v>170</v>
      </c>
      <c r="C96" s="242">
        <v>4</v>
      </c>
      <c r="D96" s="249" t="s">
        <v>19</v>
      </c>
      <c r="E96" s="58"/>
      <c r="F96" s="68"/>
      <c r="G96" s="68"/>
      <c r="H96" s="68"/>
      <c r="I96" s="70"/>
      <c r="J96" s="147" t="s">
        <v>291</v>
      </c>
      <c r="K96" s="59"/>
      <c r="L96" s="147">
        <v>43079</v>
      </c>
      <c r="M96" s="131"/>
      <c r="N96" s="124"/>
      <c r="O96" s="116"/>
      <c r="P96" s="52"/>
      <c r="Q96" s="116"/>
      <c r="R96" s="147" t="s">
        <v>298</v>
      </c>
      <c r="S96" s="147"/>
      <c r="T96" s="124"/>
      <c r="U96" s="131"/>
      <c r="V96" s="221" t="s">
        <v>302</v>
      </c>
      <c r="W96" s="131"/>
      <c r="X96" s="207"/>
      <c r="Y96" s="255"/>
      <c r="Z96" s="131"/>
      <c r="AA96" s="116"/>
      <c r="AB96" s="138"/>
      <c r="AC96" s="138"/>
      <c r="AD96" s="150">
        <f t="shared" ref="AD96:AD130" si="5">COUNTA(E96:O96,Q96:AC96)</f>
        <v>4</v>
      </c>
      <c r="AE96" s="31"/>
    </row>
    <row r="97" spans="1:31" ht="15.75" customHeight="1" x14ac:dyDescent="0.2">
      <c r="A97" s="253"/>
      <c r="B97" s="252" t="s">
        <v>241</v>
      </c>
      <c r="C97" s="242">
        <v>4</v>
      </c>
      <c r="D97" s="249" t="s">
        <v>19</v>
      </c>
      <c r="E97" s="58"/>
      <c r="F97" s="68"/>
      <c r="G97" s="68" t="s">
        <v>289</v>
      </c>
      <c r="H97" s="68" t="s">
        <v>290</v>
      </c>
      <c r="I97" s="70"/>
      <c r="J97" s="207" t="s">
        <v>291</v>
      </c>
      <c r="K97" s="38"/>
      <c r="L97" s="124"/>
      <c r="M97" s="116"/>
      <c r="N97" s="124"/>
      <c r="O97" s="116"/>
      <c r="P97" s="116"/>
      <c r="Q97" s="124"/>
      <c r="R97" s="116"/>
      <c r="S97" s="116"/>
      <c r="T97" s="124"/>
      <c r="U97" s="131"/>
      <c r="V97" s="131"/>
      <c r="W97" s="131"/>
      <c r="X97" s="136"/>
      <c r="Y97" s="255" t="s">
        <v>431</v>
      </c>
      <c r="Z97" s="221"/>
      <c r="AA97" s="116"/>
      <c r="AB97" s="138"/>
      <c r="AC97" s="138"/>
      <c r="AD97" s="150">
        <f t="shared" si="5"/>
        <v>4</v>
      </c>
      <c r="AE97" s="31"/>
    </row>
    <row r="98" spans="1:31" ht="15.75" hidden="1" customHeight="1" x14ac:dyDescent="0.2">
      <c r="A98" s="128">
        <v>86</v>
      </c>
      <c r="B98" s="252" t="s">
        <v>440</v>
      </c>
      <c r="C98" s="242"/>
      <c r="D98" s="249"/>
      <c r="E98" s="58"/>
      <c r="F98" s="68"/>
      <c r="G98" s="68"/>
      <c r="H98" s="68"/>
      <c r="I98" s="68"/>
      <c r="J98" s="124"/>
      <c r="K98" s="207"/>
      <c r="L98" s="124"/>
      <c r="M98" s="131"/>
      <c r="N98" s="124"/>
      <c r="O98" s="124"/>
      <c r="P98" s="116"/>
      <c r="Q98" s="124"/>
      <c r="R98" s="124"/>
      <c r="S98" s="124"/>
      <c r="T98" s="124"/>
      <c r="U98" s="131"/>
      <c r="V98" s="221"/>
      <c r="W98" s="221"/>
      <c r="X98" s="207"/>
      <c r="Y98" s="149"/>
      <c r="Z98" s="127"/>
      <c r="AA98" s="149"/>
      <c r="AB98" s="147"/>
      <c r="AC98" s="138"/>
      <c r="AD98" s="150">
        <f t="shared" si="5"/>
        <v>0</v>
      </c>
      <c r="AE98" s="31"/>
    </row>
    <row r="99" spans="1:31" ht="15.75" hidden="1" customHeight="1" x14ac:dyDescent="0.2">
      <c r="A99" s="253">
        <v>109</v>
      </c>
      <c r="B99" s="252" t="s">
        <v>441</v>
      </c>
      <c r="C99" s="242"/>
      <c r="D99" s="249"/>
      <c r="E99" s="58"/>
      <c r="F99" s="68"/>
      <c r="G99" s="68"/>
      <c r="H99" s="68"/>
      <c r="I99" s="68"/>
      <c r="J99" s="124"/>
      <c r="K99" s="207"/>
      <c r="L99" s="124"/>
      <c r="M99" s="131"/>
      <c r="N99" s="124"/>
      <c r="O99" s="124"/>
      <c r="P99" s="124"/>
      <c r="Q99" s="124"/>
      <c r="R99" s="122"/>
      <c r="S99" s="124"/>
      <c r="T99" s="124"/>
      <c r="U99" s="221"/>
      <c r="V99" s="131"/>
      <c r="W99" s="131"/>
      <c r="X99" s="136"/>
      <c r="Y99" s="255"/>
      <c r="Z99" s="221"/>
      <c r="AA99" s="38"/>
      <c r="AB99" s="138"/>
      <c r="AC99" s="138"/>
      <c r="AD99" s="150">
        <f t="shared" si="5"/>
        <v>0</v>
      </c>
      <c r="AE99" s="31"/>
    </row>
    <row r="100" spans="1:31" ht="15.75" customHeight="1" x14ac:dyDescent="0.2">
      <c r="A100" s="253">
        <v>91</v>
      </c>
      <c r="B100" s="252" t="s">
        <v>80</v>
      </c>
      <c r="C100" s="242">
        <v>4</v>
      </c>
      <c r="D100" s="249"/>
      <c r="E100" s="68"/>
      <c r="F100" s="68" t="s">
        <v>288</v>
      </c>
      <c r="G100" s="68"/>
      <c r="H100" s="68"/>
      <c r="I100" s="70"/>
      <c r="J100" s="117"/>
      <c r="K100" s="221"/>
      <c r="L100" s="116"/>
      <c r="M100" s="116"/>
      <c r="N100" s="116"/>
      <c r="O100" s="124"/>
      <c r="P100" s="124"/>
      <c r="Q100" s="124"/>
      <c r="R100" s="147" t="s">
        <v>298</v>
      </c>
      <c r="S100" s="122"/>
      <c r="T100" s="147" t="s">
        <v>300</v>
      </c>
      <c r="U100" s="221" t="s">
        <v>301</v>
      </c>
      <c r="V100" s="221"/>
      <c r="W100" s="221"/>
      <c r="X100" s="207"/>
      <c r="Y100" s="131"/>
      <c r="Z100" s="177"/>
      <c r="AA100" s="221"/>
      <c r="AB100" s="147"/>
      <c r="AC100" s="136"/>
      <c r="AD100" s="150">
        <f t="shared" si="5"/>
        <v>4</v>
      </c>
      <c r="AE100" s="31"/>
    </row>
    <row r="101" spans="1:31" ht="15.75" hidden="1" customHeight="1" x14ac:dyDescent="0.2">
      <c r="A101" s="253">
        <v>92</v>
      </c>
      <c r="B101" s="252" t="s">
        <v>442</v>
      </c>
      <c r="C101" s="242"/>
      <c r="D101" s="249"/>
      <c r="E101" s="58"/>
      <c r="F101" s="68"/>
      <c r="G101" s="68"/>
      <c r="H101" s="68"/>
      <c r="I101" s="68"/>
      <c r="J101" s="122"/>
      <c r="K101" s="207"/>
      <c r="L101" s="116"/>
      <c r="M101" s="131"/>
      <c r="N101" s="124"/>
      <c r="O101" s="124"/>
      <c r="P101" s="124"/>
      <c r="Q101" s="124"/>
      <c r="R101" s="124"/>
      <c r="S101" s="124"/>
      <c r="T101" s="124"/>
      <c r="U101" s="221"/>
      <c r="V101" s="127"/>
      <c r="W101" s="131"/>
      <c r="X101" s="207"/>
      <c r="Y101" s="131"/>
      <c r="Z101" s="131"/>
      <c r="AA101" s="221"/>
      <c r="AB101" s="116"/>
      <c r="AC101" s="138"/>
      <c r="AD101" s="150">
        <f t="shared" si="5"/>
        <v>0</v>
      </c>
      <c r="AE101" s="31"/>
    </row>
    <row r="102" spans="1:31" ht="15.75" hidden="1" customHeight="1" x14ac:dyDescent="0.2">
      <c r="A102" s="253"/>
      <c r="B102" s="252" t="s">
        <v>443</v>
      </c>
      <c r="C102" s="242"/>
      <c r="D102" s="251"/>
      <c r="E102" s="58"/>
      <c r="F102" s="68"/>
      <c r="G102" s="68"/>
      <c r="H102" s="68"/>
      <c r="I102" s="68"/>
      <c r="J102" s="122"/>
      <c r="K102" s="207"/>
      <c r="L102" s="124"/>
      <c r="M102" s="124"/>
      <c r="N102" s="124"/>
      <c r="O102" s="124"/>
      <c r="P102" s="124"/>
      <c r="Q102" s="122"/>
      <c r="R102" s="124"/>
      <c r="S102" s="124"/>
      <c r="T102" s="124"/>
      <c r="U102" s="127"/>
      <c r="V102" s="131"/>
      <c r="W102" s="221"/>
      <c r="X102" s="136"/>
      <c r="Y102" s="134"/>
      <c r="Z102" s="221"/>
      <c r="AA102" s="38"/>
      <c r="AB102" s="147"/>
      <c r="AC102" s="138"/>
      <c r="AD102" s="150">
        <f t="shared" si="5"/>
        <v>0</v>
      </c>
      <c r="AE102" s="31"/>
    </row>
    <row r="103" spans="1:31" ht="15.75" hidden="1" customHeight="1" x14ac:dyDescent="0.2">
      <c r="A103" s="253"/>
      <c r="B103" s="252" t="s">
        <v>444</v>
      </c>
      <c r="C103" s="242"/>
      <c r="D103" s="249"/>
      <c r="E103" s="58"/>
      <c r="F103" s="68"/>
      <c r="G103" s="68"/>
      <c r="H103" s="68"/>
      <c r="I103" s="68"/>
      <c r="J103" s="124"/>
      <c r="K103" s="207"/>
      <c r="L103" s="124"/>
      <c r="M103" s="131"/>
      <c r="N103" s="124"/>
      <c r="O103" s="124"/>
      <c r="P103" s="147"/>
      <c r="Q103" s="124"/>
      <c r="R103" s="122"/>
      <c r="S103" s="116"/>
      <c r="T103" s="124"/>
      <c r="U103" s="131"/>
      <c r="V103" s="131"/>
      <c r="W103" s="131"/>
      <c r="X103" s="136"/>
      <c r="Y103" s="256"/>
      <c r="Z103" s="131"/>
      <c r="AA103" s="221"/>
      <c r="AB103" s="52"/>
      <c r="AC103" s="138"/>
      <c r="AD103" s="150">
        <f t="shared" si="5"/>
        <v>0</v>
      </c>
    </row>
    <row r="104" spans="1:31" ht="15.75" hidden="1" customHeight="1" x14ac:dyDescent="0.2">
      <c r="A104" s="253"/>
      <c r="B104" s="252" t="s">
        <v>88</v>
      </c>
      <c r="C104" s="242"/>
      <c r="D104" s="249"/>
      <c r="E104" s="58"/>
      <c r="F104" s="68"/>
      <c r="G104" s="68"/>
      <c r="H104" s="68"/>
      <c r="I104" s="68"/>
      <c r="J104" s="124"/>
      <c r="K104" s="207"/>
      <c r="L104" s="116"/>
      <c r="M104" s="131"/>
      <c r="N104" s="124"/>
      <c r="O104" s="124"/>
      <c r="P104" s="124"/>
      <c r="Q104" s="124"/>
      <c r="R104" s="124"/>
      <c r="S104" s="122"/>
      <c r="T104" s="124"/>
      <c r="U104" s="131"/>
      <c r="V104" s="131"/>
      <c r="W104" s="131"/>
      <c r="X104" s="136"/>
      <c r="Y104" s="131"/>
      <c r="Z104" s="38"/>
      <c r="AA104" s="221"/>
      <c r="AB104" s="147"/>
      <c r="AC104" s="118"/>
      <c r="AD104" s="150">
        <f t="shared" si="5"/>
        <v>0</v>
      </c>
    </row>
    <row r="105" spans="1:31" ht="15.75" hidden="1" customHeight="1" x14ac:dyDescent="0.2">
      <c r="A105" s="253"/>
      <c r="B105" s="252" t="s">
        <v>445</v>
      </c>
      <c r="C105" s="242"/>
      <c r="D105" s="249"/>
      <c r="E105" s="58"/>
      <c r="F105" s="68"/>
      <c r="G105" s="68"/>
      <c r="H105" s="68"/>
      <c r="I105" s="68"/>
      <c r="J105" s="124"/>
      <c r="K105" s="207"/>
      <c r="L105" s="124"/>
      <c r="M105" s="131"/>
      <c r="N105" s="124"/>
      <c r="O105" s="122"/>
      <c r="P105" s="122"/>
      <c r="Q105" s="124"/>
      <c r="R105" s="124"/>
      <c r="S105" s="116"/>
      <c r="T105" s="52"/>
      <c r="U105" s="131"/>
      <c r="V105" s="131"/>
      <c r="W105" s="131"/>
      <c r="X105" s="207"/>
      <c r="Y105" s="255"/>
      <c r="Z105" s="116"/>
      <c r="AA105" s="127"/>
      <c r="AB105" s="136"/>
      <c r="AC105" s="136"/>
      <c r="AD105" s="150">
        <f t="shared" si="5"/>
        <v>0</v>
      </c>
      <c r="AE105" s="31"/>
    </row>
    <row r="106" spans="1:31" ht="15.75" hidden="1" customHeight="1" x14ac:dyDescent="0.2">
      <c r="A106" s="253"/>
      <c r="B106" s="252" t="s">
        <v>446</v>
      </c>
      <c r="C106" s="242"/>
      <c r="D106" s="249"/>
      <c r="E106" s="68"/>
      <c r="F106" s="68"/>
      <c r="G106" s="68"/>
      <c r="H106" s="68"/>
      <c r="I106" s="68"/>
      <c r="J106" s="124"/>
      <c r="K106" s="207"/>
      <c r="L106" s="124"/>
      <c r="M106" s="131"/>
      <c r="N106" s="124"/>
      <c r="O106" s="124"/>
      <c r="P106" s="147"/>
      <c r="Q106" s="124"/>
      <c r="R106" s="124"/>
      <c r="S106" s="122"/>
      <c r="T106" s="122"/>
      <c r="U106" s="127"/>
      <c r="V106" s="116"/>
      <c r="W106" s="127"/>
      <c r="X106" s="136"/>
      <c r="Y106" s="127"/>
      <c r="Z106" s="131"/>
      <c r="AA106" s="221"/>
      <c r="AB106" s="138"/>
      <c r="AC106" s="52"/>
      <c r="AD106" s="150">
        <f t="shared" si="5"/>
        <v>0</v>
      </c>
    </row>
    <row r="107" spans="1:31" ht="15.75" customHeight="1" x14ac:dyDescent="0.2">
      <c r="A107" s="253"/>
      <c r="B107" s="252" t="s">
        <v>261</v>
      </c>
      <c r="C107" s="242">
        <v>4</v>
      </c>
      <c r="D107" s="249"/>
      <c r="E107" s="68"/>
      <c r="F107" s="68" t="s">
        <v>288</v>
      </c>
      <c r="G107" s="68" t="s">
        <v>289</v>
      </c>
      <c r="H107" s="68"/>
      <c r="I107" s="68"/>
      <c r="J107" s="124"/>
      <c r="K107" s="207" t="s">
        <v>292</v>
      </c>
      <c r="L107" s="124"/>
      <c r="M107" s="131"/>
      <c r="N107" s="147" t="s">
        <v>295</v>
      </c>
      <c r="O107" s="124"/>
      <c r="P107" s="124"/>
      <c r="Q107" s="124"/>
      <c r="R107" s="116"/>
      <c r="S107" s="207"/>
      <c r="T107" s="207"/>
      <c r="U107" s="221"/>
      <c r="V107" s="221"/>
      <c r="W107" s="131"/>
      <c r="X107" s="136"/>
      <c r="Y107" s="131"/>
      <c r="Z107" s="38"/>
      <c r="AA107" s="149"/>
      <c r="AB107" s="116"/>
      <c r="AC107" s="136"/>
      <c r="AD107" s="150">
        <f t="shared" si="5"/>
        <v>4</v>
      </c>
    </row>
    <row r="108" spans="1:31" ht="15.75" customHeight="1" x14ac:dyDescent="0.2">
      <c r="A108" s="253"/>
      <c r="B108" s="252" t="s">
        <v>447</v>
      </c>
      <c r="C108" s="242">
        <v>4</v>
      </c>
      <c r="D108" s="249"/>
      <c r="E108" s="115"/>
      <c r="F108" s="69" t="s">
        <v>288</v>
      </c>
      <c r="G108" s="68" t="s">
        <v>289</v>
      </c>
      <c r="H108" s="69" t="s">
        <v>290</v>
      </c>
      <c r="I108" s="52"/>
      <c r="J108" s="147" t="s">
        <v>291</v>
      </c>
      <c r="K108" s="38"/>
      <c r="L108" s="124"/>
      <c r="M108" s="116"/>
      <c r="N108" s="116"/>
      <c r="O108" s="116"/>
      <c r="P108" s="116"/>
      <c r="Q108" s="116"/>
      <c r="R108" s="122"/>
      <c r="S108" s="124"/>
      <c r="T108" s="207"/>
      <c r="U108" s="131"/>
      <c r="V108" s="131"/>
      <c r="W108" s="131"/>
      <c r="X108" s="136"/>
      <c r="Y108" s="127"/>
      <c r="Z108" s="221"/>
      <c r="AA108" s="127"/>
      <c r="AB108" s="136"/>
      <c r="AC108" s="138"/>
      <c r="AD108" s="150">
        <f t="shared" si="5"/>
        <v>4</v>
      </c>
    </row>
    <row r="109" spans="1:31" ht="15.75" hidden="1" customHeight="1" x14ac:dyDescent="0.2">
      <c r="A109" s="253"/>
      <c r="B109" s="252" t="s">
        <v>448</v>
      </c>
      <c r="C109" s="242"/>
      <c r="D109" s="249"/>
      <c r="E109" s="68"/>
      <c r="F109" s="68"/>
      <c r="G109" s="68"/>
      <c r="H109" s="68"/>
      <c r="I109" s="68"/>
      <c r="J109" s="124"/>
      <c r="K109" s="207"/>
      <c r="L109" s="124"/>
      <c r="M109" s="131"/>
      <c r="N109" s="122"/>
      <c r="O109" s="124"/>
      <c r="P109" s="116"/>
      <c r="Q109" s="124"/>
      <c r="R109" s="124"/>
      <c r="S109" s="124"/>
      <c r="T109" s="122"/>
      <c r="U109" s="127"/>
      <c r="V109" s="131"/>
      <c r="W109" s="221"/>
      <c r="X109" s="207"/>
      <c r="Y109" s="127"/>
      <c r="Z109" s="127"/>
      <c r="AA109" s="131"/>
      <c r="AB109" s="138"/>
      <c r="AC109" s="138"/>
      <c r="AD109" s="150">
        <f t="shared" si="5"/>
        <v>0</v>
      </c>
    </row>
    <row r="110" spans="1:31" ht="15.75" hidden="1" customHeight="1" x14ac:dyDescent="0.2">
      <c r="A110" s="253"/>
      <c r="B110" s="252" t="s">
        <v>119</v>
      </c>
      <c r="C110" s="245"/>
      <c r="D110" s="249"/>
      <c r="E110" s="68"/>
      <c r="F110" s="68"/>
      <c r="G110" s="68"/>
      <c r="H110" s="68"/>
      <c r="I110" s="70"/>
      <c r="J110" s="52"/>
      <c r="K110" s="207"/>
      <c r="L110" s="122"/>
      <c r="M110" s="131"/>
      <c r="N110" s="124"/>
      <c r="O110" s="52"/>
      <c r="P110" s="124"/>
      <c r="Q110" s="124"/>
      <c r="R110" s="116"/>
      <c r="S110" s="124"/>
      <c r="T110" s="122"/>
      <c r="U110" s="116"/>
      <c r="V110" s="127"/>
      <c r="W110" s="127"/>
      <c r="X110" s="136"/>
      <c r="Y110" s="131"/>
      <c r="Z110" s="131"/>
      <c r="AA110" s="134"/>
      <c r="AB110" s="136"/>
      <c r="AC110" s="138"/>
      <c r="AD110" s="150">
        <f t="shared" si="5"/>
        <v>0</v>
      </c>
      <c r="AE110" s="31"/>
    </row>
    <row r="111" spans="1:31" ht="15.75" hidden="1" customHeight="1" x14ac:dyDescent="0.2">
      <c r="A111" s="253"/>
      <c r="B111" s="252" t="s">
        <v>449</v>
      </c>
      <c r="C111" s="245"/>
      <c r="D111" s="249"/>
      <c r="E111" s="58"/>
      <c r="F111" s="68"/>
      <c r="G111" s="68"/>
      <c r="H111" s="70"/>
      <c r="I111" s="70"/>
      <c r="J111" s="50"/>
      <c r="K111" s="38"/>
      <c r="L111" s="52"/>
      <c r="M111" s="116"/>
      <c r="N111" s="116"/>
      <c r="O111" s="116"/>
      <c r="P111" s="52"/>
      <c r="Q111" s="116"/>
      <c r="R111" s="52"/>
      <c r="S111" s="124"/>
      <c r="T111" s="122"/>
      <c r="U111" s="127"/>
      <c r="V111" s="38"/>
      <c r="W111" s="127"/>
      <c r="X111" s="207"/>
      <c r="Y111" s="255"/>
      <c r="Z111" s="221"/>
      <c r="AA111" s="149"/>
      <c r="AB111" s="147"/>
      <c r="AC111" s="136"/>
      <c r="AD111" s="150">
        <f t="shared" si="5"/>
        <v>0</v>
      </c>
    </row>
    <row r="112" spans="1:31" ht="15.75" hidden="1" customHeight="1" x14ac:dyDescent="0.2">
      <c r="A112" s="253"/>
      <c r="B112" s="252" t="s">
        <v>450</v>
      </c>
      <c r="C112" s="245"/>
      <c r="D112" s="249"/>
      <c r="E112" s="58"/>
      <c r="F112" s="68"/>
      <c r="G112" s="68"/>
      <c r="H112" s="68"/>
      <c r="I112" s="116"/>
      <c r="J112" s="117"/>
      <c r="K112" s="221"/>
      <c r="L112" s="124"/>
      <c r="M112" s="131"/>
      <c r="N112" s="124"/>
      <c r="O112" s="124"/>
      <c r="P112" s="124"/>
      <c r="Q112" s="124"/>
      <c r="R112" s="124"/>
      <c r="S112" s="147"/>
      <c r="T112" s="122"/>
      <c r="U112" s="38"/>
      <c r="V112" s="38"/>
      <c r="W112" s="116"/>
      <c r="X112" s="207"/>
      <c r="Y112" s="131"/>
      <c r="Z112" s="131"/>
      <c r="AA112" s="116"/>
      <c r="AB112" s="138"/>
      <c r="AC112" s="116"/>
      <c r="AD112" s="150">
        <f t="shared" si="5"/>
        <v>0</v>
      </c>
    </row>
    <row r="113" spans="1:30" ht="15.75" hidden="1" customHeight="1" x14ac:dyDescent="0.2">
      <c r="A113" s="253"/>
      <c r="B113" s="252" t="s">
        <v>240</v>
      </c>
      <c r="C113" s="245"/>
      <c r="D113" s="249"/>
      <c r="E113" s="68"/>
      <c r="F113" s="68"/>
      <c r="G113" s="68"/>
      <c r="H113" s="69"/>
      <c r="I113" s="143"/>
      <c r="J113" s="124"/>
      <c r="K113" s="207"/>
      <c r="L113" s="124"/>
      <c r="M113" s="124"/>
      <c r="N113" s="124"/>
      <c r="O113" s="124"/>
      <c r="P113" s="122"/>
      <c r="Q113" s="124"/>
      <c r="R113" s="124"/>
      <c r="S113" s="124"/>
      <c r="T113" s="52"/>
      <c r="U113" s="52"/>
      <c r="V113" s="127"/>
      <c r="W113" s="131"/>
      <c r="X113" s="52"/>
      <c r="Y113" s="52"/>
      <c r="Z113" s="131"/>
      <c r="AA113" s="149"/>
      <c r="AB113" s="138"/>
      <c r="AC113" s="136"/>
      <c r="AD113" s="150">
        <f t="shared" si="5"/>
        <v>0</v>
      </c>
    </row>
    <row r="114" spans="1:30" ht="15.75" hidden="1" customHeight="1" x14ac:dyDescent="0.2">
      <c r="A114" s="253"/>
      <c r="B114" s="252" t="s">
        <v>451</v>
      </c>
      <c r="C114" s="242"/>
      <c r="D114" s="249"/>
      <c r="E114" s="58"/>
      <c r="F114" s="68"/>
      <c r="G114" s="68"/>
      <c r="H114" s="70"/>
      <c r="I114" s="143"/>
      <c r="J114" s="116"/>
      <c r="K114" s="207"/>
      <c r="L114" s="124"/>
      <c r="M114" s="124"/>
      <c r="N114" s="52"/>
      <c r="O114" s="124"/>
      <c r="P114" s="124"/>
      <c r="Q114" s="124"/>
      <c r="R114" s="124"/>
      <c r="S114" s="124"/>
      <c r="T114" s="207"/>
      <c r="U114" s="38"/>
      <c r="V114" s="221"/>
      <c r="W114" s="221"/>
      <c r="X114" s="136"/>
      <c r="Y114" s="149"/>
      <c r="Z114" s="131"/>
      <c r="AA114" s="149"/>
      <c r="AB114" s="138"/>
      <c r="AC114" s="138"/>
      <c r="AD114" s="150">
        <f t="shared" si="5"/>
        <v>0</v>
      </c>
    </row>
    <row r="115" spans="1:30" ht="15.75" hidden="1" customHeight="1" x14ac:dyDescent="0.2">
      <c r="A115" s="253">
        <v>90</v>
      </c>
      <c r="B115" s="252" t="s">
        <v>452</v>
      </c>
      <c r="C115" s="242"/>
      <c r="D115" s="251"/>
      <c r="E115" s="58"/>
      <c r="F115" s="68"/>
      <c r="G115" s="68"/>
      <c r="H115" s="69"/>
      <c r="I115" s="143"/>
      <c r="J115" s="124"/>
      <c r="K115" s="207"/>
      <c r="L115" s="122"/>
      <c r="M115" s="131"/>
      <c r="N115" s="122"/>
      <c r="O115" s="124"/>
      <c r="P115" s="122"/>
      <c r="Q115" s="122"/>
      <c r="R115" s="122"/>
      <c r="S115" s="124"/>
      <c r="T115" s="124"/>
      <c r="U115" s="116"/>
      <c r="V115" s="127"/>
      <c r="W115" s="131"/>
      <c r="X115" s="136"/>
      <c r="Y115" s="131"/>
      <c r="Z115" s="131"/>
      <c r="AA115" s="149"/>
      <c r="AB115" s="116"/>
      <c r="AC115" s="138"/>
      <c r="AD115" s="150">
        <f t="shared" si="5"/>
        <v>0</v>
      </c>
    </row>
    <row r="116" spans="1:30" ht="15.75" hidden="1" customHeight="1" x14ac:dyDescent="0.2">
      <c r="A116" s="253"/>
      <c r="B116" s="252" t="s">
        <v>453</v>
      </c>
      <c r="C116" s="242"/>
      <c r="D116" s="249"/>
      <c r="E116" s="58"/>
      <c r="F116" s="68"/>
      <c r="G116" s="68"/>
      <c r="H116" s="68"/>
      <c r="I116" s="70"/>
      <c r="J116" s="116"/>
      <c r="K116" s="207"/>
      <c r="L116" s="124"/>
      <c r="M116" s="124"/>
      <c r="N116" s="122"/>
      <c r="O116" s="124"/>
      <c r="P116" s="124"/>
      <c r="Q116" s="124"/>
      <c r="R116" s="124"/>
      <c r="S116" s="122"/>
      <c r="T116" s="207"/>
      <c r="U116" s="52"/>
      <c r="V116" s="127"/>
      <c r="W116" s="131"/>
      <c r="X116" s="136"/>
      <c r="Y116" s="149"/>
      <c r="Z116" s="177"/>
      <c r="AA116" s="116"/>
      <c r="AB116" s="116"/>
      <c r="AC116" s="138"/>
      <c r="AD116" s="150">
        <f t="shared" si="5"/>
        <v>0</v>
      </c>
    </row>
    <row r="117" spans="1:30" ht="15.75" hidden="1" customHeight="1" x14ac:dyDescent="0.2">
      <c r="A117" s="253"/>
      <c r="B117" s="252" t="s">
        <v>454</v>
      </c>
      <c r="C117" s="242"/>
      <c r="D117" s="249"/>
      <c r="E117" s="68"/>
      <c r="F117" s="68"/>
      <c r="G117" s="68"/>
      <c r="H117" s="68"/>
      <c r="I117" s="70"/>
      <c r="J117" s="117"/>
      <c r="K117" s="38"/>
      <c r="L117" s="52"/>
      <c r="M117" s="116"/>
      <c r="N117" s="116"/>
      <c r="O117" s="116"/>
      <c r="P117" s="52"/>
      <c r="Q117" s="52"/>
      <c r="R117" s="52"/>
      <c r="S117" s="122"/>
      <c r="T117" s="122"/>
      <c r="U117" s="127"/>
      <c r="V117" s="131"/>
      <c r="W117" s="131"/>
      <c r="X117" s="207"/>
      <c r="Y117" s="255"/>
      <c r="Z117" s="221"/>
      <c r="AA117" s="221"/>
      <c r="AB117" s="147"/>
      <c r="AC117" s="138"/>
      <c r="AD117" s="150">
        <f t="shared" si="5"/>
        <v>0</v>
      </c>
    </row>
    <row r="118" spans="1:30" ht="15.75" hidden="1" customHeight="1" x14ac:dyDescent="0.2">
      <c r="A118" s="253"/>
      <c r="B118" s="252" t="s">
        <v>455</v>
      </c>
      <c r="C118" s="242"/>
      <c r="D118" s="249"/>
      <c r="E118" s="58"/>
      <c r="F118" s="68"/>
      <c r="G118" s="68"/>
      <c r="H118" s="68"/>
      <c r="I118" s="115"/>
      <c r="J118" s="124"/>
      <c r="K118" s="207"/>
      <c r="L118" s="122"/>
      <c r="M118" s="124"/>
      <c r="N118" s="124"/>
      <c r="O118" s="52"/>
      <c r="P118" s="116"/>
      <c r="Q118" s="124"/>
      <c r="R118" s="122"/>
      <c r="S118" s="124"/>
      <c r="T118" s="124"/>
      <c r="U118" s="38"/>
      <c r="V118" s="127"/>
      <c r="W118" s="131"/>
      <c r="X118" s="136"/>
      <c r="Y118" s="255"/>
      <c r="Z118" s="221"/>
      <c r="AA118" s="116"/>
      <c r="AB118" s="138"/>
      <c r="AC118" s="138"/>
      <c r="AD118" s="150">
        <f t="shared" si="5"/>
        <v>0</v>
      </c>
    </row>
    <row r="119" spans="1:30" ht="15.75" customHeight="1" x14ac:dyDescent="0.2">
      <c r="A119" s="253"/>
      <c r="B119" s="252" t="s">
        <v>231</v>
      </c>
      <c r="C119" s="242">
        <v>4</v>
      </c>
      <c r="D119" s="249"/>
      <c r="E119" s="68"/>
      <c r="F119" s="68" t="s">
        <v>288</v>
      </c>
      <c r="G119" s="68" t="s">
        <v>289</v>
      </c>
      <c r="H119" s="68" t="s">
        <v>290</v>
      </c>
      <c r="I119" s="68"/>
      <c r="J119" s="124"/>
      <c r="K119" s="207"/>
      <c r="L119" s="116"/>
      <c r="M119" s="131"/>
      <c r="N119" s="124"/>
      <c r="O119" s="116"/>
      <c r="P119" s="207" t="s">
        <v>380</v>
      </c>
      <c r="Q119" s="52"/>
      <c r="R119" s="122"/>
      <c r="S119" s="207"/>
      <c r="T119" s="122"/>
      <c r="U119" s="131"/>
      <c r="V119" s="127"/>
      <c r="W119" s="131"/>
      <c r="X119" s="136"/>
      <c r="Y119" s="131"/>
      <c r="Z119" s="221"/>
      <c r="AA119" s="149"/>
      <c r="AB119" s="116"/>
      <c r="AC119" s="138"/>
      <c r="AD119" s="150">
        <f t="shared" si="5"/>
        <v>3</v>
      </c>
    </row>
    <row r="120" spans="1:30" ht="15.75" customHeight="1" x14ac:dyDescent="0.2">
      <c r="A120" s="128"/>
      <c r="B120" s="252" t="s">
        <v>366</v>
      </c>
      <c r="C120" s="242">
        <v>4</v>
      </c>
      <c r="D120" s="249"/>
      <c r="E120" s="58"/>
      <c r="F120" s="68"/>
      <c r="G120" s="68"/>
      <c r="H120" s="70"/>
      <c r="I120" s="233"/>
      <c r="J120" s="124"/>
      <c r="K120" s="59"/>
      <c r="L120" s="207">
        <v>43079</v>
      </c>
      <c r="M120" s="131"/>
      <c r="N120" s="124"/>
      <c r="O120" s="147" t="s">
        <v>19</v>
      </c>
      <c r="P120" s="122"/>
      <c r="Q120" s="122"/>
      <c r="R120" s="124"/>
      <c r="S120" s="124"/>
      <c r="T120" s="122"/>
      <c r="U120" s="127"/>
      <c r="V120" s="38"/>
      <c r="W120" s="221" t="s">
        <v>303</v>
      </c>
      <c r="X120" s="136"/>
      <c r="Y120" s="131"/>
      <c r="Z120" s="177"/>
      <c r="AA120" s="149"/>
      <c r="AB120" s="138"/>
      <c r="AC120" s="138"/>
      <c r="AD120" s="150">
        <f t="shared" si="5"/>
        <v>3</v>
      </c>
    </row>
    <row r="121" spans="1:30" ht="15.75" hidden="1" customHeight="1" x14ac:dyDescent="0.2">
      <c r="A121" s="253"/>
      <c r="B121" s="252" t="s">
        <v>456</v>
      </c>
      <c r="C121" s="242"/>
      <c r="D121" s="249"/>
      <c r="E121" s="68"/>
      <c r="F121" s="68"/>
      <c r="G121" s="68"/>
      <c r="H121" s="70"/>
      <c r="I121" s="233"/>
      <c r="J121" s="116"/>
      <c r="K121" s="207"/>
      <c r="L121" s="122"/>
      <c r="M121" s="124"/>
      <c r="N121" s="124"/>
      <c r="O121" s="124"/>
      <c r="P121" s="122"/>
      <c r="Q121" s="124"/>
      <c r="R121" s="124"/>
      <c r="S121" s="122"/>
      <c r="T121" s="124"/>
      <c r="U121" s="131"/>
      <c r="V121" s="38"/>
      <c r="W121" s="131"/>
      <c r="X121" s="136"/>
      <c r="Y121" s="149"/>
      <c r="Z121" s="221"/>
      <c r="AA121" s="149"/>
      <c r="AB121" s="138"/>
      <c r="AC121" s="138"/>
      <c r="AD121" s="150">
        <f t="shared" si="5"/>
        <v>0</v>
      </c>
    </row>
    <row r="122" spans="1:30" ht="15.75" hidden="1" customHeight="1" x14ac:dyDescent="0.2">
      <c r="A122" s="253"/>
      <c r="B122" s="252" t="s">
        <v>457</v>
      </c>
      <c r="C122" s="242"/>
      <c r="D122" s="249"/>
      <c r="E122" s="58"/>
      <c r="F122" s="68"/>
      <c r="G122" s="68"/>
      <c r="H122" s="70"/>
      <c r="I122" s="233"/>
      <c r="J122" s="124"/>
      <c r="K122" s="59"/>
      <c r="L122" s="52"/>
      <c r="M122" s="116"/>
      <c r="N122" s="116"/>
      <c r="O122" s="116"/>
      <c r="P122" s="52"/>
      <c r="Q122" s="122"/>
      <c r="R122" s="116"/>
      <c r="S122" s="207"/>
      <c r="T122" s="122"/>
      <c r="U122" s="127"/>
      <c r="V122" s="131"/>
      <c r="W122" s="131"/>
      <c r="X122" s="136"/>
      <c r="Y122" s="255"/>
      <c r="Z122" s="221"/>
      <c r="AA122" s="149"/>
      <c r="AB122" s="138"/>
      <c r="AC122" s="138"/>
      <c r="AD122" s="150">
        <f t="shared" si="5"/>
        <v>0</v>
      </c>
    </row>
    <row r="123" spans="1:30" ht="15.75" customHeight="1" x14ac:dyDescent="0.2">
      <c r="A123" s="253"/>
      <c r="B123" s="252" t="s">
        <v>197</v>
      </c>
      <c r="C123" s="242">
        <v>4</v>
      </c>
      <c r="D123" s="249"/>
      <c r="E123" s="68"/>
      <c r="F123" s="68"/>
      <c r="G123" s="68"/>
      <c r="H123" s="68"/>
      <c r="I123" s="115"/>
      <c r="J123" s="147" t="s">
        <v>291</v>
      </c>
      <c r="K123" s="207"/>
      <c r="L123" s="122"/>
      <c r="M123" s="131"/>
      <c r="N123" s="147" t="s">
        <v>295</v>
      </c>
      <c r="O123" s="147" t="s">
        <v>380</v>
      </c>
      <c r="P123" s="52"/>
      <c r="Q123" s="52"/>
      <c r="R123" s="116"/>
      <c r="S123" s="207"/>
      <c r="T123" s="122"/>
      <c r="U123" s="127"/>
      <c r="V123" s="127"/>
      <c r="W123" s="131"/>
      <c r="X123" s="136"/>
      <c r="Y123" s="149"/>
      <c r="Z123" s="221" t="s">
        <v>432</v>
      </c>
      <c r="AA123" s="116"/>
      <c r="AB123" s="147"/>
      <c r="AC123" s="138"/>
      <c r="AD123" s="150">
        <f t="shared" si="5"/>
        <v>4</v>
      </c>
    </row>
    <row r="124" spans="1:30" ht="15.75" customHeight="1" x14ac:dyDescent="0.2">
      <c r="A124" s="246">
        <v>97</v>
      </c>
      <c r="B124" s="252" t="s">
        <v>246</v>
      </c>
      <c r="C124" s="242">
        <v>3</v>
      </c>
      <c r="D124" s="249" t="s">
        <v>36</v>
      </c>
      <c r="E124" s="68"/>
      <c r="F124" s="68"/>
      <c r="G124" s="68"/>
      <c r="H124" s="70"/>
      <c r="I124" s="233"/>
      <c r="J124" s="124"/>
      <c r="K124" s="59"/>
      <c r="L124" s="116"/>
      <c r="M124" s="116"/>
      <c r="N124" s="116"/>
      <c r="O124" s="116"/>
      <c r="P124" s="116"/>
      <c r="Q124" s="207" t="s">
        <v>297</v>
      </c>
      <c r="R124" s="122"/>
      <c r="S124" s="124"/>
      <c r="T124" s="122"/>
      <c r="U124" s="127"/>
      <c r="V124" s="127"/>
      <c r="W124" s="221" t="s">
        <v>303</v>
      </c>
      <c r="X124" s="136"/>
      <c r="Y124" s="255" t="s">
        <v>431</v>
      </c>
      <c r="Z124" s="131"/>
      <c r="AA124" s="221"/>
      <c r="AB124" s="138"/>
      <c r="AC124" s="138"/>
      <c r="AD124" s="150">
        <f t="shared" si="5"/>
        <v>3</v>
      </c>
    </row>
    <row r="125" spans="1:30" ht="15.75" hidden="1" customHeight="1" x14ac:dyDescent="0.2">
      <c r="A125" s="253"/>
      <c r="B125" s="252" t="s">
        <v>458</v>
      </c>
      <c r="C125" s="242"/>
      <c r="D125" s="249"/>
      <c r="E125" s="68"/>
      <c r="F125" s="68"/>
      <c r="G125" s="68"/>
      <c r="H125" s="68"/>
      <c r="I125" s="233"/>
      <c r="J125" s="117"/>
      <c r="K125" s="38"/>
      <c r="L125" s="116"/>
      <c r="M125" s="116"/>
      <c r="N125" s="116"/>
      <c r="O125" s="116"/>
      <c r="P125" s="116"/>
      <c r="Q125" s="52"/>
      <c r="R125" s="52"/>
      <c r="S125" s="124"/>
      <c r="T125" s="122"/>
      <c r="U125" s="127"/>
      <c r="V125" s="127"/>
      <c r="W125" s="131"/>
      <c r="X125" s="207"/>
      <c r="Y125" s="255"/>
      <c r="Z125" s="221"/>
      <c r="AA125" s="149"/>
      <c r="AB125" s="116"/>
      <c r="AC125" s="138"/>
      <c r="AD125" s="150">
        <f t="shared" si="5"/>
        <v>0</v>
      </c>
    </row>
    <row r="126" spans="1:30" ht="15.75" customHeight="1" x14ac:dyDescent="0.2">
      <c r="A126" s="253"/>
      <c r="B126" s="252" t="s">
        <v>196</v>
      </c>
      <c r="C126" s="242">
        <v>3</v>
      </c>
      <c r="D126" s="249" t="s">
        <v>36</v>
      </c>
      <c r="E126" s="58"/>
      <c r="F126" s="68" t="s">
        <v>288</v>
      </c>
      <c r="G126" s="68" t="s">
        <v>289</v>
      </c>
      <c r="H126" s="70"/>
      <c r="I126" s="233"/>
      <c r="J126" s="124"/>
      <c r="K126" s="59"/>
      <c r="L126" s="124"/>
      <c r="M126" s="116"/>
      <c r="N126" s="116"/>
      <c r="O126" s="221" t="s">
        <v>36</v>
      </c>
      <c r="P126" s="52"/>
      <c r="Q126" s="122"/>
      <c r="R126" s="124"/>
      <c r="S126" s="207"/>
      <c r="T126" s="122"/>
      <c r="U126" s="127"/>
      <c r="V126" s="127"/>
      <c r="W126" s="131"/>
      <c r="X126" s="136"/>
      <c r="Y126" s="255"/>
      <c r="Z126" s="221"/>
      <c r="AA126" s="149"/>
      <c r="AB126" s="138"/>
      <c r="AC126" s="138"/>
      <c r="AD126" s="150">
        <f t="shared" si="5"/>
        <v>3</v>
      </c>
    </row>
    <row r="127" spans="1:30" ht="15.75" customHeight="1" x14ac:dyDescent="0.2">
      <c r="A127" s="253">
        <v>99</v>
      </c>
      <c r="B127" s="252" t="s">
        <v>174</v>
      </c>
      <c r="C127" s="242">
        <v>3</v>
      </c>
      <c r="D127" s="249" t="s">
        <v>19</v>
      </c>
      <c r="E127" s="58"/>
      <c r="F127" s="68"/>
      <c r="G127" s="68"/>
      <c r="H127" s="68"/>
      <c r="I127" s="233"/>
      <c r="J127" s="147" t="s">
        <v>291</v>
      </c>
      <c r="K127" s="38"/>
      <c r="L127" s="147">
        <v>43079</v>
      </c>
      <c r="M127" s="131"/>
      <c r="N127" s="116"/>
      <c r="O127" s="116"/>
      <c r="P127" s="52"/>
      <c r="Q127" s="116"/>
      <c r="R127" s="207" t="s">
        <v>298</v>
      </c>
      <c r="S127" s="122"/>
      <c r="T127" s="122"/>
      <c r="U127" s="127"/>
      <c r="V127" s="127"/>
      <c r="W127" s="131"/>
      <c r="X127" s="136"/>
      <c r="Y127" s="255"/>
      <c r="Z127" s="221"/>
      <c r="AA127" s="221"/>
      <c r="AB127" s="147"/>
      <c r="AC127" s="138"/>
      <c r="AD127" s="150">
        <f t="shared" si="5"/>
        <v>3</v>
      </c>
    </row>
    <row r="128" spans="1:30" ht="15.75" hidden="1" customHeight="1" x14ac:dyDescent="0.2">
      <c r="A128" s="253"/>
      <c r="B128" s="252" t="s">
        <v>459</v>
      </c>
      <c r="C128" s="242"/>
      <c r="D128" s="249"/>
      <c r="E128" s="68"/>
      <c r="F128" s="68"/>
      <c r="G128" s="68"/>
      <c r="H128" s="68"/>
      <c r="I128" s="233"/>
      <c r="J128" s="117"/>
      <c r="K128" s="38"/>
      <c r="L128" s="124"/>
      <c r="M128" s="116"/>
      <c r="N128" s="116"/>
      <c r="O128" s="116"/>
      <c r="P128" s="52"/>
      <c r="Q128" s="52"/>
      <c r="R128" s="52"/>
      <c r="S128" s="122"/>
      <c r="T128" s="207"/>
      <c r="U128" s="127"/>
      <c r="V128" s="127"/>
      <c r="W128" s="131"/>
      <c r="X128" s="136"/>
      <c r="Y128" s="131"/>
      <c r="Z128" s="221"/>
      <c r="AA128" s="221"/>
      <c r="AB128" s="116"/>
      <c r="AC128" s="138"/>
      <c r="AD128" s="150">
        <f t="shared" si="5"/>
        <v>0</v>
      </c>
    </row>
    <row r="129" spans="1:30" ht="15.75" hidden="1" customHeight="1" x14ac:dyDescent="0.2">
      <c r="A129" s="253"/>
      <c r="B129" s="252" t="s">
        <v>219</v>
      </c>
      <c r="C129" s="242"/>
      <c r="D129" s="249"/>
      <c r="E129" s="58"/>
      <c r="F129" s="68"/>
      <c r="G129" s="68"/>
      <c r="H129" s="68"/>
      <c r="I129" s="115"/>
      <c r="J129" s="124"/>
      <c r="K129" s="207"/>
      <c r="L129" s="124"/>
      <c r="M129" s="124"/>
      <c r="N129" s="124"/>
      <c r="O129" s="116"/>
      <c r="P129" s="122"/>
      <c r="Q129" s="122"/>
      <c r="R129" s="122"/>
      <c r="S129" s="124"/>
      <c r="T129" s="122"/>
      <c r="U129" s="127"/>
      <c r="V129" s="127"/>
      <c r="W129" s="131"/>
      <c r="X129" s="136"/>
      <c r="Y129" s="131"/>
      <c r="Z129" s="221"/>
      <c r="AA129" s="149"/>
      <c r="AB129" s="116"/>
      <c r="AC129" s="138"/>
      <c r="AD129" s="150">
        <f t="shared" si="5"/>
        <v>0</v>
      </c>
    </row>
    <row r="130" spans="1:30" ht="15.75" customHeight="1" x14ac:dyDescent="0.2">
      <c r="A130" s="253">
        <v>100</v>
      </c>
      <c r="B130" s="252" t="s">
        <v>46</v>
      </c>
      <c r="C130" s="242">
        <v>3</v>
      </c>
      <c r="D130" s="249"/>
      <c r="E130" s="68"/>
      <c r="F130" s="68"/>
      <c r="G130" s="68"/>
      <c r="H130" s="68"/>
      <c r="I130" s="115"/>
      <c r="J130" s="124"/>
      <c r="K130" s="207"/>
      <c r="L130" s="124"/>
      <c r="M130" s="131"/>
      <c r="N130" s="124"/>
      <c r="O130" s="124"/>
      <c r="P130" s="122"/>
      <c r="Q130" s="122"/>
      <c r="R130" s="124"/>
      <c r="S130" s="207"/>
      <c r="T130" s="147" t="s">
        <v>300</v>
      </c>
      <c r="U130" s="127"/>
      <c r="V130" s="52"/>
      <c r="W130" s="116"/>
      <c r="X130" s="136"/>
      <c r="Y130" s="131"/>
      <c r="Z130" s="221" t="s">
        <v>432</v>
      </c>
      <c r="AA130" s="221"/>
      <c r="AB130" s="147" t="s">
        <v>434</v>
      </c>
      <c r="AC130" s="138"/>
      <c r="AD130" s="150">
        <f t="shared" si="5"/>
        <v>3</v>
      </c>
    </row>
    <row r="131" spans="1:30" ht="15.75" hidden="1" customHeight="1" x14ac:dyDescent="0.2">
      <c r="A131" s="128"/>
      <c r="B131" s="252" t="s">
        <v>460</v>
      </c>
      <c r="C131" s="242"/>
      <c r="D131" s="254"/>
      <c r="E131" s="58"/>
      <c r="F131" s="68"/>
      <c r="G131" s="68"/>
      <c r="H131" s="68"/>
      <c r="I131" s="233"/>
      <c r="J131" s="117"/>
      <c r="K131" s="38"/>
      <c r="L131" s="122"/>
      <c r="M131" s="131"/>
      <c r="N131" s="116"/>
      <c r="O131" s="116"/>
      <c r="P131" s="52"/>
      <c r="Q131" s="116"/>
      <c r="R131" s="52"/>
      <c r="S131" s="122"/>
      <c r="T131" s="122"/>
      <c r="U131" s="127"/>
      <c r="V131" s="127"/>
      <c r="W131" s="131"/>
      <c r="X131" s="136"/>
      <c r="Y131" s="131"/>
      <c r="Z131" s="177"/>
      <c r="AA131" s="149"/>
      <c r="AB131" s="116"/>
      <c r="AC131" s="138"/>
      <c r="AD131" s="150"/>
    </row>
    <row r="132" spans="1:30" ht="15.75" customHeight="1" x14ac:dyDescent="0.2">
      <c r="A132" s="128"/>
      <c r="B132" s="252" t="s">
        <v>461</v>
      </c>
      <c r="C132" s="242">
        <v>3</v>
      </c>
      <c r="D132" s="249"/>
      <c r="E132" s="58"/>
      <c r="F132" s="68"/>
      <c r="G132" s="68"/>
      <c r="H132" s="70"/>
      <c r="I132" s="233"/>
      <c r="J132" s="124"/>
      <c r="K132" s="59"/>
      <c r="L132" s="207"/>
      <c r="M132" s="221" t="s">
        <v>294</v>
      </c>
      <c r="N132" s="116"/>
      <c r="O132" s="124"/>
      <c r="P132" s="207"/>
      <c r="Q132" s="52"/>
      <c r="R132" s="122"/>
      <c r="S132" s="122"/>
      <c r="T132" s="122"/>
      <c r="U132" s="38" t="s">
        <v>301</v>
      </c>
      <c r="V132" s="127"/>
      <c r="W132" s="131"/>
      <c r="X132" s="207"/>
      <c r="Y132" s="255"/>
      <c r="Z132" s="221"/>
      <c r="AA132" s="221" t="s">
        <v>433</v>
      </c>
      <c r="AB132" s="116"/>
      <c r="AC132" s="138"/>
      <c r="AD132" s="150">
        <f t="shared" ref="AD132:AD140" si="6">COUNTA(E132:O132,Q132:AC132)</f>
        <v>3</v>
      </c>
    </row>
    <row r="133" spans="1:30" ht="15.75" customHeight="1" x14ac:dyDescent="0.2">
      <c r="A133" s="253"/>
      <c r="B133" s="252" t="s">
        <v>462</v>
      </c>
      <c r="C133" s="242">
        <v>3</v>
      </c>
      <c r="D133" s="249"/>
      <c r="E133" s="240"/>
      <c r="F133" s="68"/>
      <c r="G133" s="68"/>
      <c r="H133" s="68" t="s">
        <v>290</v>
      </c>
      <c r="I133" s="233"/>
      <c r="J133" s="124"/>
      <c r="K133" s="59"/>
      <c r="L133" s="122"/>
      <c r="M133" s="116"/>
      <c r="N133" s="124"/>
      <c r="O133" s="124"/>
      <c r="P133" s="207"/>
      <c r="Q133" s="116"/>
      <c r="R133" s="122"/>
      <c r="S133" s="122"/>
      <c r="T133" s="122"/>
      <c r="U133" s="127"/>
      <c r="V133" s="127"/>
      <c r="W133" s="131"/>
      <c r="X133" s="136"/>
      <c r="Y133" s="131"/>
      <c r="Z133" s="221" t="s">
        <v>432</v>
      </c>
      <c r="AA133" s="221" t="s">
        <v>433</v>
      </c>
      <c r="AB133" s="116"/>
      <c r="AC133" s="138"/>
      <c r="AD133" s="150">
        <f t="shared" si="6"/>
        <v>3</v>
      </c>
    </row>
    <row r="134" spans="1:30" ht="15.75" hidden="1" customHeight="1" x14ac:dyDescent="0.2">
      <c r="A134" s="253"/>
      <c r="B134" s="252" t="s">
        <v>463</v>
      </c>
      <c r="C134" s="242"/>
      <c r="D134" s="249"/>
      <c r="E134" s="68"/>
      <c r="F134" s="68"/>
      <c r="G134" s="68"/>
      <c r="H134" s="68"/>
      <c r="I134" s="233"/>
      <c r="J134" s="117"/>
      <c r="K134" s="38"/>
      <c r="L134" s="52"/>
      <c r="M134" s="116"/>
      <c r="N134" s="116"/>
      <c r="O134" s="116"/>
      <c r="P134" s="52"/>
      <c r="Q134" s="52"/>
      <c r="R134" s="52"/>
      <c r="S134" s="122"/>
      <c r="T134" s="122"/>
      <c r="U134" s="127"/>
      <c r="V134" s="131"/>
      <c r="W134" s="131"/>
      <c r="X134" s="207"/>
      <c r="Y134" s="131"/>
      <c r="Z134" s="221"/>
      <c r="AA134" s="221"/>
      <c r="AB134" s="116"/>
      <c r="AC134" s="138"/>
      <c r="AD134" s="150">
        <f t="shared" si="6"/>
        <v>0</v>
      </c>
    </row>
    <row r="135" spans="1:30" ht="15.75" hidden="1" customHeight="1" x14ac:dyDescent="0.2">
      <c r="A135" s="253"/>
      <c r="B135" s="252" t="s">
        <v>464</v>
      </c>
      <c r="C135" s="242"/>
      <c r="D135" s="249"/>
      <c r="E135" s="68"/>
      <c r="F135" s="68"/>
      <c r="G135" s="68"/>
      <c r="H135" s="68"/>
      <c r="I135" s="233"/>
      <c r="J135" s="117"/>
      <c r="K135" s="38"/>
      <c r="L135" s="52"/>
      <c r="M135" s="116"/>
      <c r="N135" s="116"/>
      <c r="O135" s="116"/>
      <c r="P135" s="52"/>
      <c r="Q135" s="52"/>
      <c r="R135" s="52"/>
      <c r="S135" s="122"/>
      <c r="T135" s="122"/>
      <c r="U135" s="127"/>
      <c r="V135" s="127"/>
      <c r="W135" s="131"/>
      <c r="X135" s="207"/>
      <c r="Y135" s="255"/>
      <c r="Z135" s="221"/>
      <c r="AA135" s="149"/>
      <c r="AB135" s="116"/>
      <c r="AC135" s="138"/>
      <c r="AD135" s="150">
        <f t="shared" si="6"/>
        <v>0</v>
      </c>
    </row>
    <row r="136" spans="1:30" ht="15.75" customHeight="1" x14ac:dyDescent="0.2">
      <c r="A136" s="128"/>
      <c r="B136" s="252" t="s">
        <v>465</v>
      </c>
      <c r="C136" s="242">
        <v>3</v>
      </c>
      <c r="D136" s="249"/>
      <c r="E136" s="58"/>
      <c r="F136" s="68"/>
      <c r="G136" s="68"/>
      <c r="H136" s="70"/>
      <c r="I136" s="233"/>
      <c r="J136" s="124"/>
      <c r="K136" s="59"/>
      <c r="L136" s="207"/>
      <c r="M136" s="221" t="s">
        <v>294</v>
      </c>
      <c r="N136" s="124"/>
      <c r="O136" s="124"/>
      <c r="P136" s="207"/>
      <c r="Q136" s="52"/>
      <c r="R136" s="124"/>
      <c r="S136" s="122"/>
      <c r="T136" s="122"/>
      <c r="U136" s="38" t="s">
        <v>301</v>
      </c>
      <c r="V136" s="38"/>
      <c r="W136" s="221"/>
      <c r="X136" s="136"/>
      <c r="Y136" s="131"/>
      <c r="Z136" s="221"/>
      <c r="AA136" s="221" t="s">
        <v>433</v>
      </c>
      <c r="AB136" s="116"/>
      <c r="AC136" s="138"/>
      <c r="AD136" s="150">
        <f t="shared" si="6"/>
        <v>3</v>
      </c>
    </row>
    <row r="137" spans="1:30" ht="15.75" hidden="1" customHeight="1" x14ac:dyDescent="0.2">
      <c r="A137" s="253"/>
      <c r="B137" s="252" t="s">
        <v>466</v>
      </c>
      <c r="C137" s="242"/>
      <c r="D137" s="249"/>
      <c r="E137" s="58"/>
      <c r="F137" s="68"/>
      <c r="G137" s="68"/>
      <c r="H137" s="68"/>
      <c r="I137" s="115"/>
      <c r="J137" s="124"/>
      <c r="K137" s="207"/>
      <c r="L137" s="122"/>
      <c r="M137" s="116"/>
      <c r="N137" s="124"/>
      <c r="O137" s="124"/>
      <c r="P137" s="122"/>
      <c r="Q137" s="52"/>
      <c r="R137" s="122"/>
      <c r="S137" s="122"/>
      <c r="T137" s="122"/>
      <c r="U137" s="127"/>
      <c r="V137" s="127"/>
      <c r="W137" s="131"/>
      <c r="X137" s="136"/>
      <c r="Y137" s="131"/>
      <c r="Z137" s="221"/>
      <c r="AA137" s="149"/>
      <c r="AB137" s="116"/>
      <c r="AC137" s="138"/>
      <c r="AD137" s="150">
        <f t="shared" si="6"/>
        <v>0</v>
      </c>
    </row>
    <row r="138" spans="1:30" ht="15.75" hidden="1" customHeight="1" x14ac:dyDescent="0.2">
      <c r="A138" s="253"/>
      <c r="B138" s="252" t="s">
        <v>467</v>
      </c>
      <c r="C138" s="242"/>
      <c r="D138" s="249"/>
      <c r="E138" s="58"/>
      <c r="F138" s="68"/>
      <c r="G138" s="68"/>
      <c r="H138" s="68"/>
      <c r="I138" s="233"/>
      <c r="J138" s="117"/>
      <c r="K138" s="38"/>
      <c r="L138" s="52"/>
      <c r="M138" s="116"/>
      <c r="N138" s="116"/>
      <c r="O138" s="116"/>
      <c r="P138" s="52"/>
      <c r="Q138" s="52"/>
      <c r="R138" s="52"/>
      <c r="S138" s="122"/>
      <c r="T138" s="122"/>
      <c r="U138" s="127"/>
      <c r="V138" s="127"/>
      <c r="W138" s="131"/>
      <c r="X138" s="207"/>
      <c r="Y138" s="255"/>
      <c r="Z138" s="221"/>
      <c r="AA138" s="149"/>
      <c r="AB138" s="116"/>
      <c r="AC138" s="138"/>
      <c r="AD138" s="150">
        <f t="shared" si="6"/>
        <v>0</v>
      </c>
    </row>
    <row r="139" spans="1:30" ht="15.75" hidden="1" customHeight="1" x14ac:dyDescent="0.2">
      <c r="A139" s="253"/>
      <c r="B139" s="252" t="s">
        <v>468</v>
      </c>
      <c r="C139" s="242"/>
      <c r="D139" s="249"/>
      <c r="E139" s="68"/>
      <c r="F139" s="68"/>
      <c r="G139" s="68"/>
      <c r="H139" s="68"/>
      <c r="I139" s="115"/>
      <c r="J139" s="124"/>
      <c r="K139" s="207"/>
      <c r="L139" s="122"/>
      <c r="M139" s="131"/>
      <c r="N139" s="124"/>
      <c r="O139" s="124"/>
      <c r="P139" s="207"/>
      <c r="Q139" s="52"/>
      <c r="R139" s="122"/>
      <c r="S139" s="122"/>
      <c r="T139" s="122"/>
      <c r="U139" s="127"/>
      <c r="V139" s="127"/>
      <c r="W139" s="131"/>
      <c r="X139" s="136"/>
      <c r="Y139" s="131"/>
      <c r="Z139" s="221"/>
      <c r="AA139" s="149"/>
      <c r="AB139" s="116"/>
      <c r="AC139" s="138"/>
      <c r="AD139" s="150">
        <f t="shared" si="6"/>
        <v>0</v>
      </c>
    </row>
    <row r="140" spans="1:30" ht="15.75" customHeight="1" x14ac:dyDescent="0.2">
      <c r="A140" s="253"/>
      <c r="B140" s="252" t="s">
        <v>138</v>
      </c>
      <c r="C140" s="242">
        <v>3</v>
      </c>
      <c r="D140" s="249"/>
      <c r="E140" s="68"/>
      <c r="F140" s="68" t="s">
        <v>288</v>
      </c>
      <c r="G140" s="68" t="s">
        <v>289</v>
      </c>
      <c r="H140" s="68"/>
      <c r="I140" s="233"/>
      <c r="J140" s="117"/>
      <c r="K140" s="38"/>
      <c r="L140" s="116"/>
      <c r="M140" s="131"/>
      <c r="N140" s="147" t="s">
        <v>295</v>
      </c>
      <c r="O140" s="116"/>
      <c r="P140" s="52"/>
      <c r="Q140" s="52"/>
      <c r="R140" s="52"/>
      <c r="S140" s="124"/>
      <c r="T140" s="122"/>
      <c r="U140" s="38"/>
      <c r="V140" s="127"/>
      <c r="W140" s="131"/>
      <c r="X140" s="136"/>
      <c r="Y140" s="131"/>
      <c r="Z140" s="221"/>
      <c r="AA140" s="149"/>
      <c r="AB140" s="116"/>
      <c r="AC140" s="138"/>
      <c r="AD140" s="150">
        <f t="shared" si="6"/>
        <v>3</v>
      </c>
    </row>
    <row r="141" spans="1:30" ht="15.75" hidden="1" customHeight="1" x14ac:dyDescent="0.2">
      <c r="A141" s="253"/>
      <c r="B141" s="252" t="s">
        <v>469</v>
      </c>
      <c r="C141" s="242"/>
      <c r="D141" s="249"/>
      <c r="E141" s="58"/>
      <c r="F141" s="68"/>
      <c r="G141" s="68"/>
      <c r="H141" s="68"/>
      <c r="I141" s="233"/>
      <c r="J141" s="117"/>
      <c r="K141" s="38"/>
      <c r="L141" s="52"/>
      <c r="M141" s="116"/>
      <c r="N141" s="116"/>
      <c r="O141" s="116"/>
      <c r="P141" s="52"/>
      <c r="Q141" s="116"/>
      <c r="R141" s="52"/>
      <c r="S141" s="122"/>
      <c r="T141" s="122"/>
      <c r="U141" s="127"/>
      <c r="V141" s="127"/>
      <c r="W141" s="131"/>
      <c r="X141" s="136"/>
      <c r="Y141" s="131"/>
      <c r="Z141" s="221"/>
      <c r="AA141" s="149"/>
      <c r="AB141" s="116"/>
      <c r="AC141" s="138"/>
      <c r="AD141" s="150"/>
    </row>
    <row r="142" spans="1:30" ht="15.75" hidden="1" customHeight="1" x14ac:dyDescent="0.2">
      <c r="A142" s="253"/>
      <c r="B142" s="252" t="s">
        <v>470</v>
      </c>
      <c r="C142" s="242"/>
      <c r="D142" s="249"/>
      <c r="E142" s="58"/>
      <c r="F142" s="68"/>
      <c r="G142" s="68"/>
      <c r="H142" s="70"/>
      <c r="I142" s="233"/>
      <c r="J142" s="124"/>
      <c r="K142" s="59"/>
      <c r="L142" s="52"/>
      <c r="M142" s="116"/>
      <c r="N142" s="116"/>
      <c r="O142" s="116"/>
      <c r="P142" s="52"/>
      <c r="Q142" s="116"/>
      <c r="R142" s="52"/>
      <c r="S142" s="122"/>
      <c r="T142" s="124"/>
      <c r="U142" s="127"/>
      <c r="V142" s="127"/>
      <c r="W142" s="131"/>
      <c r="X142" s="136"/>
      <c r="Y142" s="131"/>
      <c r="Z142" s="221"/>
      <c r="AA142" s="149"/>
      <c r="AB142" s="116"/>
      <c r="AC142" s="138"/>
      <c r="AD142" s="150">
        <f>COUNTA(E142:O142,Q142:AC142)</f>
        <v>0</v>
      </c>
    </row>
    <row r="143" spans="1:30" ht="15.75" hidden="1" customHeight="1" x14ac:dyDescent="0.2">
      <c r="A143" s="253"/>
      <c r="B143" s="252" t="s">
        <v>471</v>
      </c>
      <c r="C143" s="242"/>
      <c r="D143" s="249"/>
      <c r="E143" s="68"/>
      <c r="F143" s="68"/>
      <c r="G143" s="68"/>
      <c r="H143" s="68"/>
      <c r="I143" s="233"/>
      <c r="J143" s="117"/>
      <c r="K143" s="207"/>
      <c r="L143" s="122"/>
      <c r="M143" s="131"/>
      <c r="N143" s="124"/>
      <c r="O143" s="124"/>
      <c r="P143" s="207"/>
      <c r="Q143" s="116"/>
      <c r="R143" s="52"/>
      <c r="S143" s="122"/>
      <c r="T143" s="122"/>
      <c r="U143" s="127"/>
      <c r="V143" s="127"/>
      <c r="W143" s="131"/>
      <c r="X143" s="136"/>
      <c r="Y143" s="131"/>
      <c r="Z143" s="221"/>
      <c r="AA143" s="149"/>
      <c r="AB143" s="116"/>
      <c r="AC143" s="138"/>
      <c r="AD143" s="150">
        <f>COUNTA(E143:O143,Q143:AC143)</f>
        <v>0</v>
      </c>
    </row>
    <row r="144" spans="1:30" ht="15.75" hidden="1" customHeight="1" x14ac:dyDescent="0.2">
      <c r="A144" s="253"/>
      <c r="B144" s="252" t="s">
        <v>149</v>
      </c>
      <c r="C144" s="242"/>
      <c r="D144" s="249"/>
      <c r="E144" s="58"/>
      <c r="F144" s="68"/>
      <c r="G144" s="68"/>
      <c r="H144" s="68"/>
      <c r="I144" s="233"/>
      <c r="J144" s="117"/>
      <c r="K144" s="38"/>
      <c r="L144" s="122"/>
      <c r="M144" s="131"/>
      <c r="N144" s="116"/>
      <c r="O144" s="116"/>
      <c r="P144" s="52"/>
      <c r="Q144" s="116"/>
      <c r="R144" s="52"/>
      <c r="S144" s="122"/>
      <c r="T144" s="122"/>
      <c r="U144" s="127"/>
      <c r="V144" s="127"/>
      <c r="W144" s="131"/>
      <c r="X144" s="136"/>
      <c r="Y144" s="131"/>
      <c r="Z144" s="221"/>
      <c r="AA144" s="149"/>
      <c r="AB144" s="116"/>
      <c r="AC144" s="138"/>
      <c r="AD144" s="150"/>
    </row>
    <row r="145" spans="1:30" ht="15.75" hidden="1" customHeight="1" x14ac:dyDescent="0.2">
      <c r="A145" s="253"/>
      <c r="B145" s="252" t="s">
        <v>472</v>
      </c>
      <c r="C145" s="242"/>
      <c r="D145" s="249"/>
      <c r="E145" s="58"/>
      <c r="F145" s="68"/>
      <c r="G145" s="68"/>
      <c r="H145" s="68"/>
      <c r="I145" s="233"/>
      <c r="J145" s="116"/>
      <c r="K145" s="59"/>
      <c r="L145" s="52"/>
      <c r="M145" s="116"/>
      <c r="N145" s="116"/>
      <c r="O145" s="116"/>
      <c r="P145" s="52"/>
      <c r="Q145" s="52"/>
      <c r="R145" s="52"/>
      <c r="S145" s="122"/>
      <c r="T145" s="122"/>
      <c r="U145" s="127"/>
      <c r="V145" s="127"/>
      <c r="W145" s="131"/>
      <c r="X145" s="136"/>
      <c r="Y145" s="131"/>
      <c r="Z145" s="221"/>
      <c r="AA145" s="149"/>
      <c r="AB145" s="116"/>
      <c r="AC145" s="138"/>
      <c r="AD145" s="150">
        <f>COUNTA(E145:O145,Q145:AC145)</f>
        <v>0</v>
      </c>
    </row>
    <row r="146" spans="1:30" ht="15.75" hidden="1" customHeight="1" x14ac:dyDescent="0.2">
      <c r="A146" s="253"/>
      <c r="B146" s="252" t="s">
        <v>473</v>
      </c>
      <c r="C146" s="242"/>
      <c r="D146" s="249"/>
      <c r="E146" s="58"/>
      <c r="F146" s="68"/>
      <c r="G146" s="68"/>
      <c r="H146" s="70"/>
      <c r="I146" s="233"/>
      <c r="J146" s="124"/>
      <c r="K146" s="59"/>
      <c r="L146" s="52"/>
      <c r="M146" s="116"/>
      <c r="N146" s="116"/>
      <c r="O146" s="116"/>
      <c r="P146" s="52"/>
      <c r="Q146" s="116"/>
      <c r="R146" s="52"/>
      <c r="S146" s="122"/>
      <c r="T146" s="122"/>
      <c r="U146" s="127"/>
      <c r="V146" s="127"/>
      <c r="W146" s="131"/>
      <c r="X146" s="136"/>
      <c r="Y146" s="131"/>
      <c r="Z146" s="221"/>
      <c r="AA146" s="149"/>
      <c r="AB146" s="116"/>
      <c r="AC146" s="138"/>
      <c r="AD146" s="150"/>
    </row>
    <row r="147" spans="1:30" ht="15.75" hidden="1" customHeight="1" x14ac:dyDescent="0.2">
      <c r="A147" s="253"/>
      <c r="B147" s="252" t="s">
        <v>160</v>
      </c>
      <c r="C147" s="242"/>
      <c r="D147" s="249"/>
      <c r="E147" s="68"/>
      <c r="F147" s="68"/>
      <c r="G147" s="68"/>
      <c r="H147" s="68"/>
      <c r="I147" s="115"/>
      <c r="J147" s="124"/>
      <c r="K147" s="207"/>
      <c r="L147" s="122"/>
      <c r="M147" s="116"/>
      <c r="N147" s="116"/>
      <c r="O147" s="116"/>
      <c r="P147" s="52"/>
      <c r="Q147" s="116"/>
      <c r="R147" s="52"/>
      <c r="S147" s="122"/>
      <c r="T147" s="122"/>
      <c r="U147" s="127"/>
      <c r="V147" s="127"/>
      <c r="W147" s="131"/>
      <c r="X147" s="136"/>
      <c r="Y147" s="131"/>
      <c r="Z147" s="221"/>
      <c r="AA147" s="149"/>
      <c r="AB147" s="116"/>
      <c r="AC147" s="138"/>
      <c r="AD147" s="150"/>
    </row>
    <row r="148" spans="1:30" ht="15.75" customHeight="1" x14ac:dyDescent="0.2">
      <c r="A148" s="128"/>
      <c r="B148" s="252" t="s">
        <v>159</v>
      </c>
      <c r="C148" s="242">
        <v>3</v>
      </c>
      <c r="D148" s="249"/>
      <c r="E148" s="58"/>
      <c r="F148" s="68"/>
      <c r="G148" s="68"/>
      <c r="H148" s="70"/>
      <c r="I148" s="233"/>
      <c r="J148" s="124"/>
      <c r="K148" s="59"/>
      <c r="L148" s="207"/>
      <c r="M148" s="221" t="s">
        <v>294</v>
      </c>
      <c r="N148" s="147" t="s">
        <v>295</v>
      </c>
      <c r="O148" s="124"/>
      <c r="P148" s="122"/>
      <c r="Q148" s="124"/>
      <c r="R148" s="52"/>
      <c r="S148" s="207"/>
      <c r="T148" s="207"/>
      <c r="U148" s="127"/>
      <c r="V148" s="127"/>
      <c r="W148" s="131"/>
      <c r="X148" s="136"/>
      <c r="Y148" s="131"/>
      <c r="Z148" s="221"/>
      <c r="AA148" s="149"/>
      <c r="AB148" s="147" t="s">
        <v>434</v>
      </c>
      <c r="AC148" s="138"/>
      <c r="AD148" s="150">
        <f>COUNTA(E148:O148,Q148:AC148)</f>
        <v>3</v>
      </c>
    </row>
    <row r="149" spans="1:30" ht="15.75" hidden="1" customHeight="1" x14ac:dyDescent="0.2">
      <c r="A149" s="253"/>
      <c r="B149" s="252" t="s">
        <v>474</v>
      </c>
      <c r="C149" s="242"/>
      <c r="D149" s="249"/>
      <c r="E149" s="58"/>
      <c r="F149" s="68"/>
      <c r="G149" s="68"/>
      <c r="H149" s="70"/>
      <c r="I149" s="233"/>
      <c r="J149" s="116"/>
      <c r="K149" s="59"/>
      <c r="L149" s="52"/>
      <c r="M149" s="116"/>
      <c r="N149" s="116"/>
      <c r="O149" s="116"/>
      <c r="P149" s="52"/>
      <c r="Q149" s="116"/>
      <c r="R149" s="52"/>
      <c r="S149" s="122"/>
      <c r="T149" s="122"/>
      <c r="U149" s="127"/>
      <c r="V149" s="127"/>
      <c r="W149" s="131"/>
      <c r="X149" s="136"/>
      <c r="Y149" s="131"/>
      <c r="Z149" s="221"/>
      <c r="AA149" s="149"/>
      <c r="AB149" s="116"/>
      <c r="AC149" s="138"/>
      <c r="AD149" s="150"/>
    </row>
    <row r="150" spans="1:30" ht="15.75" hidden="1" customHeight="1" x14ac:dyDescent="0.2">
      <c r="A150" s="253"/>
      <c r="B150" s="252" t="s">
        <v>475</v>
      </c>
      <c r="C150" s="242"/>
      <c r="D150" s="249"/>
      <c r="E150" s="58"/>
      <c r="F150" s="68"/>
      <c r="G150" s="68"/>
      <c r="H150" s="70"/>
      <c r="I150" s="233"/>
      <c r="J150" s="124"/>
      <c r="K150" s="59"/>
      <c r="L150" s="52"/>
      <c r="M150" s="116"/>
      <c r="N150" s="116"/>
      <c r="O150" s="116"/>
      <c r="P150" s="52"/>
      <c r="Q150" s="116"/>
      <c r="R150" s="52"/>
      <c r="S150" s="122"/>
      <c r="T150" s="122"/>
      <c r="U150" s="127"/>
      <c r="V150" s="127"/>
      <c r="W150" s="131"/>
      <c r="X150" s="136"/>
      <c r="Y150" s="131"/>
      <c r="Z150" s="221"/>
      <c r="AA150" s="149"/>
      <c r="AB150" s="116"/>
      <c r="AC150" s="138"/>
      <c r="AD150" s="150"/>
    </row>
    <row r="151" spans="1:30" ht="15.75" customHeight="1" x14ac:dyDescent="0.2">
      <c r="A151" s="253">
        <v>106</v>
      </c>
      <c r="B151" s="252" t="s">
        <v>96</v>
      </c>
      <c r="C151" s="242">
        <v>2</v>
      </c>
      <c r="D151" s="249" t="s">
        <v>19</v>
      </c>
      <c r="E151" s="68"/>
      <c r="F151" s="68"/>
      <c r="G151" s="68"/>
      <c r="H151" s="68"/>
      <c r="I151" s="115"/>
      <c r="J151" s="124"/>
      <c r="K151" s="207"/>
      <c r="L151" s="122"/>
      <c r="M151" s="131"/>
      <c r="N151" s="124"/>
      <c r="O151" s="147" t="s">
        <v>380</v>
      </c>
      <c r="P151" s="122"/>
      <c r="Q151" s="124"/>
      <c r="R151" s="52"/>
      <c r="S151" s="122"/>
      <c r="T151" s="122"/>
      <c r="U151" s="127"/>
      <c r="V151" s="127"/>
      <c r="W151" s="221" t="s">
        <v>303</v>
      </c>
      <c r="X151" s="136"/>
      <c r="Y151" s="131"/>
      <c r="Z151" s="221"/>
      <c r="AA151" s="149"/>
      <c r="AB151" s="138"/>
      <c r="AC151" s="138"/>
      <c r="AD151" s="150">
        <f>COUNTA(E151:O151,Q151:AC151)</f>
        <v>2</v>
      </c>
    </row>
    <row r="152" spans="1:30" ht="15.75" customHeight="1" x14ac:dyDescent="0.2">
      <c r="A152" s="128">
        <v>107</v>
      </c>
      <c r="B152" s="252" t="s">
        <v>44</v>
      </c>
      <c r="C152" s="242">
        <v>2</v>
      </c>
      <c r="D152" s="249"/>
      <c r="E152" s="58"/>
      <c r="F152" s="68"/>
      <c r="G152" s="68" t="s">
        <v>289</v>
      </c>
      <c r="H152" s="68"/>
      <c r="I152" s="115"/>
      <c r="J152" s="124"/>
      <c r="K152" s="207" t="s">
        <v>292</v>
      </c>
      <c r="L152" s="122"/>
      <c r="M152" s="131"/>
      <c r="N152" s="116"/>
      <c r="O152" s="124"/>
      <c r="P152" s="122"/>
      <c r="Q152" s="122"/>
      <c r="R152" s="122"/>
      <c r="S152" s="122"/>
      <c r="T152" s="122"/>
      <c r="U152" s="131"/>
      <c r="V152" s="127"/>
      <c r="W152" s="131"/>
      <c r="X152" s="207"/>
      <c r="Y152" s="131"/>
      <c r="Z152" s="221"/>
      <c r="AA152" s="149"/>
      <c r="AB152" s="116"/>
      <c r="AC152" s="138"/>
      <c r="AD152" s="150">
        <f>COUNTA(E152:O152,Q152:AC152)</f>
        <v>2</v>
      </c>
    </row>
    <row r="153" spans="1:30" ht="15.75" customHeight="1" x14ac:dyDescent="0.2">
      <c r="A153" s="253"/>
      <c r="B153" s="252" t="s">
        <v>126</v>
      </c>
      <c r="C153" s="242">
        <v>2</v>
      </c>
      <c r="D153" s="254"/>
      <c r="E153" s="68"/>
      <c r="F153" s="68"/>
      <c r="G153" s="68"/>
      <c r="H153" s="68"/>
      <c r="I153" s="115"/>
      <c r="J153" s="147"/>
      <c r="K153" s="207"/>
      <c r="L153" s="124"/>
      <c r="M153" s="124"/>
      <c r="N153" s="124"/>
      <c r="O153" s="116"/>
      <c r="P153" s="52"/>
      <c r="Q153" s="116"/>
      <c r="R153" s="124"/>
      <c r="S153" s="207"/>
      <c r="T153" s="52"/>
      <c r="U153" s="52"/>
      <c r="V153" s="127"/>
      <c r="W153" s="131"/>
      <c r="X153" s="136"/>
      <c r="Y153" s="131"/>
      <c r="Z153" s="221"/>
      <c r="AA153" s="221" t="s">
        <v>433</v>
      </c>
      <c r="AB153" s="147" t="s">
        <v>434</v>
      </c>
      <c r="AC153" s="138"/>
      <c r="AD153" s="150"/>
    </row>
    <row r="154" spans="1:30" ht="15.75" customHeight="1" x14ac:dyDescent="0.2">
      <c r="A154" s="253"/>
      <c r="B154" s="252" t="s">
        <v>180</v>
      </c>
      <c r="C154" s="242">
        <v>2</v>
      </c>
      <c r="D154" s="249"/>
      <c r="E154" s="68" t="s">
        <v>430</v>
      </c>
      <c r="F154" s="68"/>
      <c r="G154" s="68" t="s">
        <v>289</v>
      </c>
      <c r="H154" s="68"/>
      <c r="I154" s="115" t="s">
        <v>24</v>
      </c>
      <c r="J154" s="124"/>
      <c r="K154" s="207"/>
      <c r="L154" s="124"/>
      <c r="M154" s="116"/>
      <c r="N154" s="124"/>
      <c r="O154" s="124"/>
      <c r="P154" s="122"/>
      <c r="Q154" s="124"/>
      <c r="R154" s="116"/>
      <c r="S154" s="122"/>
      <c r="T154" s="122"/>
      <c r="U154" s="127"/>
      <c r="V154" s="127"/>
      <c r="W154" s="131"/>
      <c r="X154" s="136"/>
      <c r="Y154" s="255"/>
      <c r="Z154" s="221"/>
      <c r="AA154" s="149"/>
      <c r="AB154" s="147"/>
      <c r="AC154" s="138"/>
      <c r="AD154" s="150"/>
    </row>
    <row r="155" spans="1:30" ht="15.75" customHeight="1" x14ac:dyDescent="0.2">
      <c r="A155" s="253"/>
      <c r="B155" s="252" t="s">
        <v>373</v>
      </c>
      <c r="C155" s="242">
        <v>2</v>
      </c>
      <c r="D155" s="249"/>
      <c r="E155" s="240"/>
      <c r="F155" s="68"/>
      <c r="G155" s="68" t="s">
        <v>289</v>
      </c>
      <c r="H155" s="70"/>
      <c r="I155" s="233"/>
      <c r="J155" s="124"/>
      <c r="K155" s="59"/>
      <c r="L155" s="116"/>
      <c r="M155" s="116"/>
      <c r="N155" s="116"/>
      <c r="O155" s="116"/>
      <c r="P155" s="52"/>
      <c r="Q155" s="116"/>
      <c r="R155" s="116"/>
      <c r="S155" s="207" t="s">
        <v>299</v>
      </c>
      <c r="T155" s="122"/>
      <c r="U155" s="221"/>
      <c r="V155" s="127"/>
      <c r="W155" s="131"/>
      <c r="X155" s="136"/>
      <c r="Y155" s="149"/>
      <c r="Z155" s="177"/>
      <c r="AA155" s="149"/>
      <c r="AB155" s="116"/>
      <c r="AC155" s="138"/>
      <c r="AD155" s="150"/>
    </row>
    <row r="156" spans="1:30" ht="15.75" customHeight="1" x14ac:dyDescent="0.2">
      <c r="A156" s="253">
        <v>111</v>
      </c>
      <c r="B156" s="252" t="s">
        <v>45</v>
      </c>
      <c r="C156" s="242">
        <v>1</v>
      </c>
      <c r="D156" s="249"/>
      <c r="E156" s="68" t="s">
        <v>430</v>
      </c>
      <c r="F156" s="68"/>
      <c r="G156" s="68"/>
      <c r="H156" s="68"/>
      <c r="I156" s="115"/>
      <c r="J156" s="124"/>
      <c r="K156" s="207"/>
      <c r="L156" s="52"/>
      <c r="M156" s="116"/>
      <c r="N156" s="116"/>
      <c r="O156" s="116"/>
      <c r="P156" s="122"/>
      <c r="Q156" s="124"/>
      <c r="R156" s="124"/>
      <c r="S156" s="122"/>
      <c r="T156" s="122"/>
      <c r="U156" s="127"/>
      <c r="V156" s="127"/>
      <c r="W156" s="131"/>
      <c r="X156" s="136"/>
      <c r="Y156" s="131"/>
      <c r="Z156" s="221"/>
      <c r="AA156" s="149"/>
      <c r="AB156" s="116"/>
      <c r="AC156" s="138"/>
      <c r="AD156" s="150"/>
    </row>
    <row r="157" spans="1:30" ht="15.75" customHeight="1" x14ac:dyDescent="0.2">
      <c r="A157" s="253"/>
      <c r="B157" s="252" t="s">
        <v>476</v>
      </c>
      <c r="C157" s="242">
        <v>1</v>
      </c>
      <c r="D157" s="254"/>
      <c r="E157" s="68"/>
      <c r="F157" s="68"/>
      <c r="G157" s="68"/>
      <c r="H157" s="68"/>
      <c r="I157" s="115"/>
      <c r="J157" s="147" t="s">
        <v>291</v>
      </c>
      <c r="K157" s="207"/>
      <c r="L157" s="124"/>
      <c r="M157" s="124"/>
      <c r="N157" s="124"/>
      <c r="O157" s="116"/>
      <c r="P157" s="52"/>
      <c r="Q157" s="116"/>
      <c r="R157" s="124"/>
      <c r="S157" s="207"/>
      <c r="T157" s="116"/>
      <c r="U157" s="52"/>
      <c r="V157" s="127"/>
      <c r="W157" s="131"/>
      <c r="X157" s="136"/>
      <c r="Y157" s="131"/>
      <c r="Z157" s="221"/>
      <c r="AA157" s="149"/>
      <c r="AB157" s="116"/>
      <c r="AC157" s="138"/>
      <c r="AD157" s="150"/>
    </row>
    <row r="158" spans="1:30" ht="15.75" customHeight="1" x14ac:dyDescent="0.2">
      <c r="A158" s="246"/>
      <c r="B158" s="252" t="s">
        <v>477</v>
      </c>
      <c r="C158" s="242">
        <v>1</v>
      </c>
      <c r="D158" s="249"/>
      <c r="E158" s="68"/>
      <c r="F158" s="68"/>
      <c r="G158" s="68"/>
      <c r="H158" s="70"/>
      <c r="I158" s="233"/>
      <c r="J158" s="124"/>
      <c r="K158" s="59"/>
      <c r="L158" s="116"/>
      <c r="M158" s="116"/>
      <c r="N158" s="116"/>
      <c r="O158" s="116"/>
      <c r="P158" s="52"/>
      <c r="Q158" s="147"/>
      <c r="R158" s="124"/>
      <c r="S158" s="122"/>
      <c r="T158" s="147" t="s">
        <v>300</v>
      </c>
      <c r="U158" s="127"/>
      <c r="V158" s="127"/>
      <c r="W158" s="131"/>
      <c r="X158" s="136"/>
      <c r="Y158" s="131"/>
      <c r="Z158" s="221"/>
      <c r="AA158" s="149"/>
      <c r="AB158" s="116"/>
      <c r="AC158" s="138"/>
      <c r="AD158" s="150"/>
    </row>
    <row r="159" spans="1:30" ht="15.75" customHeight="1" x14ac:dyDescent="0.2">
      <c r="A159" s="247"/>
      <c r="B159" s="252" t="s">
        <v>478</v>
      </c>
      <c r="C159" s="242">
        <v>1</v>
      </c>
      <c r="D159" s="249"/>
      <c r="E159" s="68" t="s">
        <v>430</v>
      </c>
      <c r="F159" s="68"/>
      <c r="G159" s="68"/>
      <c r="H159" s="68"/>
      <c r="I159" s="115"/>
      <c r="J159" s="124"/>
      <c r="K159" s="207"/>
      <c r="L159" s="116"/>
      <c r="M159" s="131"/>
      <c r="N159" s="124"/>
      <c r="O159" s="124"/>
      <c r="P159" s="207"/>
      <c r="Q159" s="116"/>
      <c r="R159" s="124"/>
      <c r="S159" s="122"/>
      <c r="T159" s="124"/>
      <c r="U159" s="127"/>
      <c r="V159" s="127"/>
      <c r="W159" s="131"/>
      <c r="X159" s="136"/>
      <c r="Y159" s="131"/>
      <c r="Z159" s="221"/>
      <c r="AA159" s="149"/>
      <c r="AB159" s="116"/>
      <c r="AC159" s="138"/>
      <c r="AD159" s="150"/>
    </row>
    <row r="160" spans="1:30" ht="15.75" customHeight="1" x14ac:dyDescent="0.2">
      <c r="A160" s="128"/>
      <c r="B160" s="252" t="s">
        <v>479</v>
      </c>
      <c r="C160" s="242">
        <v>1</v>
      </c>
      <c r="D160" s="249"/>
      <c r="E160" s="58"/>
      <c r="F160" s="68"/>
      <c r="G160" s="68"/>
      <c r="H160" s="70"/>
      <c r="I160" s="233"/>
      <c r="J160" s="124"/>
      <c r="K160" s="59"/>
      <c r="L160" s="116"/>
      <c r="M160" s="116"/>
      <c r="N160" s="116"/>
      <c r="O160" s="116"/>
      <c r="P160" s="52"/>
      <c r="Q160" s="116"/>
      <c r="R160" s="116"/>
      <c r="S160" s="122"/>
      <c r="T160" s="124"/>
      <c r="U160" s="127"/>
      <c r="V160" s="127"/>
      <c r="W160" s="131"/>
      <c r="X160" s="207" t="s">
        <v>304</v>
      </c>
      <c r="Y160" s="131"/>
      <c r="Z160" s="221"/>
      <c r="AA160" s="149"/>
      <c r="AB160" s="116"/>
      <c r="AC160" s="138"/>
      <c r="AD160" s="150"/>
    </row>
    <row r="161" spans="1:30" ht="15.75" customHeight="1" x14ac:dyDescent="0.2">
      <c r="A161" s="253"/>
      <c r="B161" s="252" t="s">
        <v>480</v>
      </c>
      <c r="C161" s="242">
        <v>1</v>
      </c>
      <c r="D161" s="249"/>
      <c r="E161" s="68" t="s">
        <v>430</v>
      </c>
      <c r="F161" s="68"/>
      <c r="G161" s="68"/>
      <c r="H161" s="68"/>
      <c r="I161" s="115"/>
      <c r="J161" s="124"/>
      <c r="K161" s="207"/>
      <c r="L161" s="124"/>
      <c r="M161" s="124"/>
      <c r="N161" s="116"/>
      <c r="O161" s="116"/>
      <c r="P161" s="52"/>
      <c r="Q161" s="116"/>
      <c r="R161" s="116"/>
      <c r="S161" s="122"/>
      <c r="T161" s="122"/>
      <c r="U161" s="127"/>
      <c r="V161" s="127"/>
      <c r="W161" s="131"/>
      <c r="X161" s="136"/>
      <c r="Y161" s="131"/>
      <c r="Z161" s="221"/>
      <c r="AA161" s="149"/>
      <c r="AB161" s="116"/>
      <c r="AC161" s="138"/>
      <c r="AD161" s="150"/>
    </row>
    <row r="162" spans="1:30" ht="15.75" customHeight="1" x14ac:dyDescent="0.2">
      <c r="A162" s="253"/>
      <c r="B162" s="252" t="s">
        <v>481</v>
      </c>
      <c r="C162" s="242">
        <v>1</v>
      </c>
      <c r="D162" s="249"/>
      <c r="E162" s="240"/>
      <c r="F162" s="68"/>
      <c r="G162" s="68"/>
      <c r="H162" s="68"/>
      <c r="I162" s="233"/>
      <c r="J162" s="124"/>
      <c r="K162" s="59"/>
      <c r="L162" s="122"/>
      <c r="M162" s="116"/>
      <c r="N162" s="124"/>
      <c r="O162" s="124"/>
      <c r="P162" s="207"/>
      <c r="Q162" s="116"/>
      <c r="R162" s="124"/>
      <c r="S162" s="122"/>
      <c r="T162" s="122"/>
      <c r="U162" s="131"/>
      <c r="V162" s="127"/>
      <c r="W162" s="131"/>
      <c r="X162" s="136"/>
      <c r="Y162" s="131"/>
      <c r="Z162" s="221" t="s">
        <v>432</v>
      </c>
      <c r="AA162" s="149"/>
      <c r="AB162" s="116"/>
      <c r="AC162" s="138"/>
      <c r="AD162" s="150"/>
    </row>
    <row r="163" spans="1:30" ht="15.75" customHeight="1" thickBot="1" x14ac:dyDescent="0.25">
      <c r="A163" s="253"/>
      <c r="B163" s="252" t="s">
        <v>258</v>
      </c>
      <c r="C163" s="242">
        <v>1</v>
      </c>
      <c r="D163" s="254"/>
      <c r="E163" s="68"/>
      <c r="F163" s="68"/>
      <c r="G163" s="68"/>
      <c r="H163" s="68"/>
      <c r="I163" s="115"/>
      <c r="J163" s="147"/>
      <c r="K163" s="207"/>
      <c r="L163" s="122"/>
      <c r="M163" s="124"/>
      <c r="N163" s="124"/>
      <c r="O163" s="116"/>
      <c r="P163" s="52"/>
      <c r="Q163" s="116"/>
      <c r="R163" s="124"/>
      <c r="S163" s="147"/>
      <c r="T163" s="52"/>
      <c r="U163" s="52"/>
      <c r="V163" s="127"/>
      <c r="W163" s="131"/>
      <c r="X163" s="136"/>
      <c r="Y163" s="131"/>
      <c r="Z163" s="221"/>
      <c r="AA163" s="221" t="s">
        <v>433</v>
      </c>
      <c r="AB163" s="116"/>
      <c r="AC163" s="138"/>
      <c r="AD163" s="150"/>
    </row>
    <row r="164" spans="1:30" ht="21" customHeight="1" thickBot="1" x14ac:dyDescent="0.25">
      <c r="B164" s="229"/>
      <c r="C164" s="230">
        <f>COUNTA(C8:C163)</f>
        <v>118</v>
      </c>
      <c r="D164" s="231"/>
      <c r="E164" s="230">
        <f t="shared" ref="E164:AD164" si="7">COUNTA(E8:E163)</f>
        <v>59</v>
      </c>
      <c r="F164" s="230">
        <f t="shared" si="7"/>
        <v>73</v>
      </c>
      <c r="G164" s="230">
        <f t="shared" si="7"/>
        <v>75</v>
      </c>
      <c r="H164" s="230">
        <f t="shared" si="7"/>
        <v>68</v>
      </c>
      <c r="I164" s="230">
        <f t="shared" si="7"/>
        <v>36</v>
      </c>
      <c r="J164" s="230">
        <f t="shared" si="7"/>
        <v>78</v>
      </c>
      <c r="K164" s="230">
        <f t="shared" si="7"/>
        <v>66</v>
      </c>
      <c r="L164" s="230">
        <f t="shared" si="7"/>
        <v>67</v>
      </c>
      <c r="M164" s="230">
        <f t="shared" si="7"/>
        <v>58</v>
      </c>
      <c r="N164" s="230">
        <f t="shared" si="7"/>
        <v>63</v>
      </c>
      <c r="O164" s="230">
        <f t="shared" si="7"/>
        <v>42</v>
      </c>
      <c r="P164" s="230">
        <f t="shared" si="7"/>
        <v>43</v>
      </c>
      <c r="Q164" s="230">
        <f t="shared" si="7"/>
        <v>57</v>
      </c>
      <c r="R164" s="230">
        <f t="shared" si="7"/>
        <v>56</v>
      </c>
      <c r="S164" s="230">
        <f t="shared" si="7"/>
        <v>48</v>
      </c>
      <c r="T164" s="230">
        <f t="shared" si="7"/>
        <v>43</v>
      </c>
      <c r="U164" s="230">
        <f t="shared" si="7"/>
        <v>48</v>
      </c>
      <c r="V164" s="230">
        <f t="shared" si="7"/>
        <v>53</v>
      </c>
      <c r="W164" s="230">
        <f t="shared" si="7"/>
        <v>55</v>
      </c>
      <c r="X164" s="230">
        <f t="shared" si="7"/>
        <v>45</v>
      </c>
      <c r="Y164" s="230">
        <f t="shared" si="7"/>
        <v>44</v>
      </c>
      <c r="Z164" s="230">
        <f t="shared" si="7"/>
        <v>47</v>
      </c>
      <c r="AA164" s="230">
        <f t="shared" si="7"/>
        <v>38</v>
      </c>
      <c r="AB164" s="230">
        <f t="shared" si="7"/>
        <v>43</v>
      </c>
      <c r="AC164" s="230">
        <f t="shared" si="7"/>
        <v>0</v>
      </c>
      <c r="AD164" s="230">
        <f t="shared" si="7"/>
        <v>125</v>
      </c>
    </row>
    <row r="165" spans="1:30" x14ac:dyDescent="0.2">
      <c r="AD165">
        <f>SUM(F166:AB166)</f>
        <v>8870.2000000000007</v>
      </c>
    </row>
    <row r="166" spans="1:30" x14ac:dyDescent="0.2">
      <c r="F166">
        <f>F6*43</f>
        <v>619.20000000000005</v>
      </c>
      <c r="G166">
        <f>G6*37</f>
        <v>547.6</v>
      </c>
      <c r="H166">
        <f>H6*37</f>
        <v>584.6</v>
      </c>
      <c r="J166">
        <f>J6*39</f>
        <v>585</v>
      </c>
      <c r="K166">
        <f>K6*36</f>
        <v>550.80000000000007</v>
      </c>
      <c r="L166">
        <f>L6*34</f>
        <v>527</v>
      </c>
      <c r="M166">
        <f>M6*29</f>
        <v>391.5</v>
      </c>
      <c r="N166">
        <f>N6*40</f>
        <v>548</v>
      </c>
      <c r="P166">
        <f>P6*23</f>
        <v>172.5</v>
      </c>
      <c r="Q166">
        <f>Q6*32</f>
        <v>454.4</v>
      </c>
      <c r="R166">
        <f>R6*21</f>
        <v>325.5</v>
      </c>
      <c r="S166">
        <f>S6*27</f>
        <v>486</v>
      </c>
      <c r="T166">
        <f>T6*18</f>
        <v>288</v>
      </c>
      <c r="U166">
        <f>U6*24</f>
        <v>348</v>
      </c>
      <c r="V166">
        <f>V6*31</f>
        <v>508.4</v>
      </c>
      <c r="W166">
        <f>32*W6</f>
        <v>0</v>
      </c>
      <c r="X166">
        <f>X6*17</f>
        <v>248.2</v>
      </c>
      <c r="Y166">
        <f>Y6*26</f>
        <v>364</v>
      </c>
      <c r="Z166">
        <f>Z6*30</f>
        <v>426</v>
      </c>
      <c r="AA166">
        <f>AA6*16</f>
        <v>272</v>
      </c>
      <c r="AB166">
        <f>AB6*43</f>
        <v>623.5</v>
      </c>
      <c r="AC166">
        <f>AC6*29</f>
        <v>0</v>
      </c>
    </row>
    <row r="167" spans="1:30" x14ac:dyDescent="0.2">
      <c r="F167" s="145">
        <f>F7*29</f>
        <v>321.89999999999998</v>
      </c>
      <c r="G167" s="145">
        <f>G7*38</f>
        <v>452.2</v>
      </c>
      <c r="H167" s="145">
        <f>H7*32</f>
        <v>412.8</v>
      </c>
      <c r="I167" s="145"/>
      <c r="J167" s="145">
        <f>J7*39</f>
        <v>487.5</v>
      </c>
      <c r="K167">
        <f>K7*30</f>
        <v>375</v>
      </c>
      <c r="L167">
        <f>L7*33</f>
        <v>412.5</v>
      </c>
      <c r="M167">
        <f>M7*28</f>
        <v>336.56</v>
      </c>
      <c r="N167">
        <f>N7*23</f>
        <v>241.5</v>
      </c>
      <c r="P167">
        <f>P7*20</f>
        <v>210</v>
      </c>
      <c r="Q167">
        <f>Q7*25</f>
        <v>277.5</v>
      </c>
      <c r="R167">
        <f>R7*22</f>
        <v>264</v>
      </c>
      <c r="S167">
        <f>S7*21</f>
        <v>210</v>
      </c>
      <c r="T167">
        <f>T7*23</f>
        <v>264.5</v>
      </c>
      <c r="U167">
        <f>U7*24</f>
        <v>280.79999999999995</v>
      </c>
      <c r="V167" s="145">
        <f>V7*22</f>
        <v>310.2</v>
      </c>
      <c r="W167">
        <f>16*W7</f>
        <v>184</v>
      </c>
      <c r="X167">
        <f>X7*24</f>
        <v>288</v>
      </c>
      <c r="Y167">
        <f>Y7*18</f>
        <v>247.5</v>
      </c>
      <c r="Z167">
        <f>Z7*17</f>
        <v>204</v>
      </c>
      <c r="AA167">
        <f>AA7*22</f>
        <v>268.39999999999998</v>
      </c>
      <c r="AB167">
        <f>AB7*19</f>
        <v>0</v>
      </c>
      <c r="AC167">
        <f>AC7*25</f>
        <v>0</v>
      </c>
      <c r="AD167" s="218">
        <f>SUM(F168:AC168)</f>
        <v>14919.06</v>
      </c>
    </row>
    <row r="168" spans="1:30" x14ac:dyDescent="0.2">
      <c r="D168" s="1"/>
      <c r="F168">
        <f>SUM(F166:F167)</f>
        <v>941.1</v>
      </c>
      <c r="G168">
        <f>SUM(G166:G167)</f>
        <v>999.8</v>
      </c>
      <c r="H168">
        <f>SUM(H166:H167)</f>
        <v>997.40000000000009</v>
      </c>
      <c r="J168" s="260">
        <f t="shared" ref="J168:AC168" si="8">SUM(J166:J167)</f>
        <v>1072.5</v>
      </c>
      <c r="K168">
        <f t="shared" si="8"/>
        <v>925.80000000000007</v>
      </c>
      <c r="L168">
        <f t="shared" si="8"/>
        <v>939.5</v>
      </c>
      <c r="M168">
        <f t="shared" si="8"/>
        <v>728.06</v>
      </c>
      <c r="N168">
        <f t="shared" si="8"/>
        <v>789.5</v>
      </c>
      <c r="P168">
        <f t="shared" si="8"/>
        <v>382.5</v>
      </c>
      <c r="Q168">
        <f t="shared" si="8"/>
        <v>731.9</v>
      </c>
      <c r="R168">
        <f t="shared" si="8"/>
        <v>589.5</v>
      </c>
      <c r="S168">
        <f t="shared" si="8"/>
        <v>696</v>
      </c>
      <c r="T168">
        <f t="shared" si="8"/>
        <v>552.5</v>
      </c>
      <c r="U168">
        <f t="shared" si="8"/>
        <v>628.79999999999995</v>
      </c>
      <c r="V168">
        <f t="shared" si="8"/>
        <v>818.59999999999991</v>
      </c>
      <c r="W168">
        <f t="shared" si="8"/>
        <v>184</v>
      </c>
      <c r="X168">
        <f t="shared" si="8"/>
        <v>536.20000000000005</v>
      </c>
      <c r="Y168">
        <f t="shared" si="8"/>
        <v>611.5</v>
      </c>
      <c r="Z168">
        <f t="shared" si="8"/>
        <v>630</v>
      </c>
      <c r="AA168">
        <f t="shared" si="8"/>
        <v>540.4</v>
      </c>
      <c r="AB168">
        <f t="shared" si="8"/>
        <v>623.5</v>
      </c>
      <c r="AC168">
        <f t="shared" si="8"/>
        <v>0</v>
      </c>
      <c r="AD168" s="218">
        <f>SUM(F168:AC168)</f>
        <v>14919.06</v>
      </c>
    </row>
  </sheetData>
  <sortState xmlns:xlrd2="http://schemas.microsoft.com/office/spreadsheetml/2017/richdata2" ref="A8:AB163">
    <sortCondition descending="1" ref="C8:C163"/>
    <sortCondition ref="D8:D163" customList="++/++/++/+,++/++/+/+/+,++/++/+/+,++/++/++,++/++/+,++/+/+/+,++/++,++/+/+,++/++,++/+,++/+/+/+/+,++,+/+,+"/>
    <sortCondition ref="B8:B163"/>
  </sortState>
  <mergeCells count="3">
    <mergeCell ref="A1:AC1"/>
    <mergeCell ref="B2:D2"/>
    <mergeCell ref="L2:P2"/>
  </mergeCells>
  <pageMargins left="0.47244094488188981" right="0.47244094488188981" top="0.11811023622047245" bottom="0.15748031496062992" header="0.51181102362204722" footer="0.51181102362204722"/>
  <pageSetup paperSize="8" scale="8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18</vt:i4>
      </vt:variant>
    </vt:vector>
  </HeadingPairs>
  <TitlesOfParts>
    <vt:vector size="43" baseType="lpstr">
      <vt:lpstr>Zwischenstand 2025-2026</vt:lpstr>
      <vt:lpstr>Endstand 2024-2025</vt:lpstr>
      <vt:lpstr>Endstand 2023-2024</vt:lpstr>
      <vt:lpstr>Endstand 2022-2023</vt:lpstr>
      <vt:lpstr>Endstand 2021-2022</vt:lpstr>
      <vt:lpstr>Corona 2020-2021</vt:lpstr>
      <vt:lpstr>Endstand 2019-2020</vt:lpstr>
      <vt:lpstr>Endstand 2018-2019</vt:lpstr>
      <vt:lpstr>Endstand 2017-2018</vt:lpstr>
      <vt:lpstr>Endstand 2016-2017</vt:lpstr>
      <vt:lpstr>Endstand 2015-2016</vt:lpstr>
      <vt:lpstr>Endstand 2014-2015</vt:lpstr>
      <vt:lpstr>Endstand 2013-2014</vt:lpstr>
      <vt:lpstr>Endstand 2012-2013</vt:lpstr>
      <vt:lpstr>Endstand 2011-2012</vt:lpstr>
      <vt:lpstr>Endstand 2010-2011</vt:lpstr>
      <vt:lpstr>Endstand 09-10</vt:lpstr>
      <vt:lpstr>Endstand 08-09</vt:lpstr>
      <vt:lpstr>Endstand 07-08</vt:lpstr>
      <vt:lpstr>Endstand 06-07</vt:lpstr>
      <vt:lpstr>Enstand 05-06</vt:lpstr>
      <vt:lpstr>Enstand 04-05</vt:lpstr>
      <vt:lpstr>Enstand 03-04</vt:lpstr>
      <vt:lpstr>Tabelle1</vt:lpstr>
      <vt:lpstr>Gesamtsieger</vt:lpstr>
      <vt:lpstr>'Corona 2020-2021'!Druckbereich</vt:lpstr>
      <vt:lpstr>'Endstand 09-10'!Druckbereich</vt:lpstr>
      <vt:lpstr>'Endstand 2010-2011'!Druckbereich</vt:lpstr>
      <vt:lpstr>'Endstand 2011-2012'!Druckbereich</vt:lpstr>
      <vt:lpstr>'Endstand 2012-2013'!Druckbereich</vt:lpstr>
      <vt:lpstr>'Endstand 2013-2014'!Druckbereich</vt:lpstr>
      <vt:lpstr>'Endstand 2014-2015'!Druckbereich</vt:lpstr>
      <vt:lpstr>'Endstand 2015-2016'!Druckbereich</vt:lpstr>
      <vt:lpstr>'Endstand 2016-2017'!Druckbereich</vt:lpstr>
      <vt:lpstr>'Endstand 2017-2018'!Druckbereich</vt:lpstr>
      <vt:lpstr>'Endstand 2018-2019'!Druckbereich</vt:lpstr>
      <vt:lpstr>'Endstand 2019-2020'!Druckbereich</vt:lpstr>
      <vt:lpstr>'Endstand 2021-2022'!Druckbereich</vt:lpstr>
      <vt:lpstr>'Endstand 2022-2023'!Druckbereich</vt:lpstr>
      <vt:lpstr>'Endstand 2023-2024'!Druckbereich</vt:lpstr>
      <vt:lpstr>'Endstand 2024-2025'!Druckbereich</vt:lpstr>
      <vt:lpstr>Gesamtsieger!Druckbereich</vt:lpstr>
      <vt:lpstr>'Zwischenstand 2025-2026'!Druckbereich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Barbara Kriegl</dc:creator>
  <cp:keywords/>
  <dc:description/>
  <cp:lastModifiedBy>Christian Eckel</cp:lastModifiedBy>
  <cp:revision/>
  <dcterms:created xsi:type="dcterms:W3CDTF">2003-11-30T14:01:11Z</dcterms:created>
  <dcterms:modified xsi:type="dcterms:W3CDTF">2025-12-01T06:43:50Z</dcterms:modified>
  <cp:category/>
  <cp:contentStatus/>
</cp:coreProperties>
</file>